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tion"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<sst xmlns="http://schemas.openxmlformats.org/spreadsheetml/2006/main" count="27" uniqueCount="27">
  <si>
    <t xml:space="preserve">Base entitlement</t>
  </si>
  <si>
    <t xml:space="preserve">Instruction:</t>
  </si>
  <si>
    <t xml:space="preserve">Increment value (days)</t>
  </si>
  <si>
    <t xml:space="preserve">1. Add basic entitlement at 'Base Entitlement' field</t>
  </si>
  <si>
    <t xml:space="preserve">Increment frequency (years)</t>
  </si>
  <si>
    <t xml:space="preserve">2. Add seniority rule at 'Increment Value' and 'Increment Frequency' fields</t>
  </si>
  <si>
    <t xml:space="preserve">Employee joining Date</t>
  </si>
  <si>
    <t xml:space="preserve">3. Add employee's join/start date at 'Employee Joining Date'</t>
  </si>
  <si>
    <t xml:space="preserve">Anniversary mode</t>
  </si>
  <si>
    <t xml:space="preserve">Note:</t>
  </si>
  <si>
    <t xml:space="preserve">Seniority Increment</t>
  </si>
  <si>
    <t xml:space="preserve">Accrual</t>
  </si>
  <si>
    <t xml:space="preserve">Accrual Formula</t>
  </si>
  <si>
    <t xml:space="preserve">Accrued</t>
  </si>
  <si>
    <t xml:space="preserve">Booked</t>
  </si>
  <si>
    <t xml:space="preserve">Balance exact</t>
  </si>
  <si>
    <t xml:space="preserve">Balance round+</t>
  </si>
  <si>
    <t xml:space="preserve">Balance round-</t>
  </si>
  <si>
    <t xml:space="preserve">This calculation table caters to one (1) rule only. If you have second and third rule, you may have to change the 'Increment Value' and 'Increment Frequency' to determine how much entitlement each rule will give you</t>
  </si>
  <si>
    <t xml:space="preserve">base entitlement</t>
  </si>
  <si>
    <t xml:space="preserve">increment value</t>
  </si>
  <si>
    <t xml:space="preserve">increment freq</t>
  </si>
  <si>
    <t xml:space="preserve">start date</t>
  </si>
  <si>
    <t xml:space="preserve">increments</t>
  </si>
  <si>
    <t xml:space="preserve">year</t>
  </si>
  <si>
    <t xml:space="preserve">anniversary</t>
  </si>
  <si>
    <t xml:space="preserve">entitlement for that year</t>
  </si>
</sst>
</file>

<file path=xl/styles.xml><?xml version="1.0" encoding="utf-8"?>
<styleSheet xmlns="http://schemas.openxmlformats.org/spreadsheetml/2006/main">
  <numFmts count="6">
    <numFmt numFmtId="164" formatCode="General"/>
    <numFmt numFmtId="165" formatCode="d\ mmm\ yyyy"/>
    <numFmt numFmtId="166" formatCode="mmm\ yy"/>
    <numFmt numFmtId="167" formatCode="0.00"/>
    <numFmt numFmtId="168" formatCode="0.00000"/>
    <numFmt numFmtId="169" formatCode="0.0000"/>
  </numFmts>
  <fonts count="12">
    <font>
      <sz val="10"/>
      <color rgb="FF000000"/>
      <name val="Arial"/>
      <family val="0"/>
      <charset val="1"/>
    </font>
    <font>
      <sz val="10"/>
      <name val="Arial"/>
      <family val="0"/>
    </font>
    <font>
      <sz val="10"/>
      <name val="Arial"/>
      <family val="0"/>
    </font>
    <font>
      <sz val="10"/>
      <name val="Arial"/>
      <family val="0"/>
    </font>
    <font>
      <b val="true"/>
      <sz val="10"/>
      <color theme="1"/>
      <name val="Arial"/>
      <family val="0"/>
      <charset val="1"/>
    </font>
    <font>
      <sz val="10"/>
      <color theme="1"/>
      <name val="Arial"/>
      <family val="0"/>
      <charset val="1"/>
    </font>
    <font>
      <b val="true"/>
      <sz val="10"/>
      <color rgb="FF000000"/>
      <name val="Arial"/>
      <family val="2"/>
      <charset val="1"/>
    </font>
    <font>
      <sz val="9"/>
      <color rgb="FF000000"/>
      <name val="&quot;Google Sans Mono&quot;"/>
      <family val="0"/>
      <charset val="1"/>
    </font>
    <font>
      <b val="true"/>
      <sz val="10"/>
      <color rgb="FFFF0000"/>
      <name val="Arial"/>
      <family val="0"/>
      <charset val="1"/>
    </font>
    <font>
      <b val="true"/>
      <sz val="10"/>
      <color theme="1"/>
      <name val="Arial"/>
      <family val="2"/>
      <charset val="1"/>
    </font>
    <font>
      <sz val="11"/>
      <color theme="1"/>
      <name val="Arial"/>
      <family val="0"/>
      <charset val="1"/>
    </font>
    <font>
      <b val="true"/>
      <sz val="11"/>
      <color theme="1"/>
      <name val="Arial"/>
      <family val="0"/>
      <charset val="1"/>
    </font>
  </fonts>
  <fills count="7">
    <fill>
      <patternFill patternType="none"/>
    </fill>
    <fill>
      <patternFill patternType="gray125"/>
    </fill>
    <fill>
      <patternFill patternType="solid">
        <fgColor rgb="FFD9EAD3"/>
        <bgColor rgb="FFC9DAF8"/>
      </patternFill>
    </fill>
    <fill>
      <patternFill patternType="solid">
        <fgColor theme="9" tint="0.5999"/>
        <bgColor rgb="FFC9DAF8"/>
      </patternFill>
    </fill>
    <fill>
      <patternFill patternType="solid">
        <fgColor rgb="FFFFFFFF"/>
        <bgColor rgb="FFFFF2CC"/>
      </patternFill>
    </fill>
    <fill>
      <patternFill patternType="solid">
        <fgColor rgb="FFFFF2CC"/>
        <bgColor rgb="FFFFFFFF"/>
      </patternFill>
    </fill>
    <fill>
      <patternFill patternType="solid">
        <fgColor rgb="FFC9DAF8"/>
        <bgColor rgb="FFB5E5E8"/>
      </patternFill>
    </fill>
  </fills>
  <borders count="2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style="medium"/>
      <right style="medium"/>
      <top/>
      <bottom/>
      <diagonal/>
    </border>
    <border diagonalUp="false" diagonalDown="false">
      <left/>
      <right style="medium"/>
      <top/>
      <bottom/>
      <diagonal/>
    </border>
    <border diagonalUp="false" diagonalDown="false">
      <left style="thin"/>
      <right style="medium"/>
      <top/>
      <bottom/>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right style="medium"/>
      <top style="thin"/>
      <bottom style="thin"/>
      <diagonal/>
    </border>
    <border diagonalUp="false" diagonalDown="false">
      <left style="thin"/>
      <right style="medium"/>
      <top style="thin"/>
      <bottom style="thin"/>
      <diagonal/>
    </border>
    <border diagonalUp="false" diagonalDown="false">
      <left/>
      <right style="medium"/>
      <top style="thin"/>
      <bottom/>
      <diagonal/>
    </border>
    <border diagonalUp="false" diagonalDown="false">
      <left style="thin"/>
      <right style="medium"/>
      <top style="thin"/>
      <bottom/>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right style="medium"/>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6" fillId="3" borderId="2" xfId="0" applyFont="true" applyBorder="true" applyAlignment="false" applyProtection="false">
      <alignment horizontal="general" vertical="bottom" textRotation="0" wrapText="false" indent="0" shrinkToFit="false"/>
      <protection locked="true" hidden="false"/>
    </xf>
    <xf numFmtId="164" fontId="7" fillId="4"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9" fillId="0" borderId="2"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10" fillId="0" borderId="9" xfId="0" applyFont="true" applyBorder="true" applyAlignment="true" applyProtection="false">
      <alignment horizontal="right" vertical="bottom" textRotation="0" wrapText="false" indent="0" shrinkToFit="false"/>
      <protection locked="true" hidden="false"/>
    </xf>
    <xf numFmtId="167" fontId="10" fillId="5" borderId="10" xfId="0" applyFont="true" applyBorder="true" applyAlignment="true" applyProtection="false">
      <alignment horizontal="right" vertical="bottom" textRotation="0" wrapText="false" indent="0" shrinkToFit="false"/>
      <protection locked="true" hidden="false"/>
    </xf>
    <xf numFmtId="167" fontId="10" fillId="5" borderId="10" xfId="0" applyFont="true" applyBorder="true" applyAlignment="false" applyProtection="false">
      <alignment horizontal="general" vertical="bottom" textRotation="0" wrapText="false" indent="0" shrinkToFit="false"/>
      <protection locked="true" hidden="false"/>
    </xf>
    <xf numFmtId="167" fontId="10" fillId="5" borderId="11" xfId="0" applyFont="true" applyBorder="true" applyAlignment="false" applyProtection="false">
      <alignment horizontal="general" vertical="bottom" textRotation="0" wrapText="false" indent="0" shrinkToFit="false"/>
      <protection locked="true" hidden="false"/>
    </xf>
    <xf numFmtId="167" fontId="10" fillId="5" borderId="12" xfId="0" applyFont="true" applyBorder="true" applyAlignment="false" applyProtection="false">
      <alignment horizontal="general" vertical="bottom" textRotation="0" wrapText="false" indent="0" shrinkToFit="false"/>
      <protection locked="true" hidden="false"/>
    </xf>
    <xf numFmtId="167" fontId="10" fillId="6" borderId="12" xfId="0" applyFont="true" applyBorder="true" applyAlignment="false" applyProtection="false">
      <alignment horizontal="general" vertical="bottom" textRotation="0" wrapText="false" indent="0" shrinkToFit="false"/>
      <protection locked="true" hidden="false"/>
    </xf>
    <xf numFmtId="164" fontId="11" fillId="0" borderId="13" xfId="0" applyFont="true" applyBorder="true" applyAlignment="false" applyProtection="false">
      <alignment horizontal="general" vertical="bottom" textRotation="0" wrapText="false" indent="0" shrinkToFit="false"/>
      <protection locked="true" hidden="false"/>
    </xf>
    <xf numFmtId="167" fontId="11" fillId="0" borderId="14" xfId="0" applyFont="true" applyBorder="true" applyAlignment="true" applyProtection="false">
      <alignment horizontal="right" vertical="bottom" textRotation="0" wrapText="false" indent="0" shrinkToFit="false"/>
      <protection locked="true" hidden="false"/>
    </xf>
    <xf numFmtId="168" fontId="11" fillId="0" borderId="14" xfId="0" applyFont="true" applyBorder="true" applyAlignment="true" applyProtection="false">
      <alignment horizontal="right" vertical="bottom" textRotation="0" wrapText="false" indent="0" shrinkToFit="false"/>
      <protection locked="true" hidden="false"/>
    </xf>
    <xf numFmtId="167" fontId="10" fillId="0" borderId="14" xfId="0" applyFont="true" applyBorder="true" applyAlignment="false" applyProtection="false">
      <alignment horizontal="general" vertical="bottom" textRotation="0" wrapText="false" indent="0" shrinkToFit="false"/>
      <protection locked="true" hidden="false"/>
    </xf>
    <xf numFmtId="167" fontId="10" fillId="0" borderId="15" xfId="0" applyFont="true" applyBorder="true" applyAlignment="false" applyProtection="false">
      <alignment horizontal="general" vertical="bottom" textRotation="0" wrapText="false" indent="0" shrinkToFit="false"/>
      <protection locked="true" hidden="false"/>
    </xf>
    <xf numFmtId="167" fontId="10" fillId="0" borderId="16" xfId="0" applyFont="true" applyBorder="true" applyAlignment="false" applyProtection="false">
      <alignment horizontal="general" vertical="bottom" textRotation="0" wrapText="false" indent="0" shrinkToFit="false"/>
      <protection locked="true" hidden="false"/>
    </xf>
    <xf numFmtId="164" fontId="11" fillId="0" borderId="14" xfId="0" applyFont="true" applyBorder="true" applyAlignment="true" applyProtection="false">
      <alignment horizontal="right" vertical="bottom" textRotation="0" wrapText="false" indent="0" shrinkToFit="false"/>
      <protection locked="true" hidden="false"/>
    </xf>
    <xf numFmtId="169" fontId="11" fillId="0" borderId="14" xfId="0" applyFont="true" applyBorder="true" applyAlignment="true" applyProtection="false">
      <alignment horizontal="right" vertical="bottom" textRotation="0" wrapText="false" indent="0" shrinkToFit="false"/>
      <protection locked="true" hidden="false"/>
    </xf>
    <xf numFmtId="164" fontId="10" fillId="0" borderId="14" xfId="0" applyFont="true" applyBorder="true" applyAlignment="false" applyProtection="false">
      <alignment horizontal="general" vertical="bottom" textRotation="0" wrapText="false" indent="0" shrinkToFit="false"/>
      <protection locked="true" hidden="false"/>
    </xf>
    <xf numFmtId="164" fontId="10" fillId="0" borderId="17" xfId="0" applyFont="true" applyBorder="true" applyAlignment="false" applyProtection="false">
      <alignment horizontal="general" vertical="bottom" textRotation="0" wrapText="false" indent="0" shrinkToFit="false"/>
      <protection locked="true" hidden="false"/>
    </xf>
    <xf numFmtId="164" fontId="10" fillId="0" borderId="18" xfId="0" applyFont="true" applyBorder="true" applyAlignment="false" applyProtection="false">
      <alignment horizontal="general" vertical="bottom" textRotation="0" wrapText="false" indent="0" shrinkToFit="false"/>
      <protection locked="true" hidden="false"/>
    </xf>
    <xf numFmtId="167" fontId="10" fillId="5" borderId="17" xfId="0" applyFont="true" applyBorder="true" applyAlignment="false" applyProtection="false">
      <alignment horizontal="general" vertical="bottom" textRotation="0" wrapText="false" indent="0" shrinkToFit="false"/>
      <protection locked="true" hidden="false"/>
    </xf>
    <xf numFmtId="167" fontId="10" fillId="5" borderId="18"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64" fontId="10" fillId="0" borderId="16" xfId="0" applyFont="true" applyBorder="true" applyAlignment="false" applyProtection="false">
      <alignment horizontal="general" vertical="bottom" textRotation="0" wrapText="false" indent="0" shrinkToFit="false"/>
      <protection locked="true" hidden="false"/>
    </xf>
    <xf numFmtId="164" fontId="11" fillId="0" borderId="19" xfId="0" applyFont="true" applyBorder="true" applyAlignment="false" applyProtection="false">
      <alignment horizontal="general" vertical="bottom" textRotation="0" wrapText="false" indent="0" shrinkToFit="false"/>
      <protection locked="true" hidden="false"/>
    </xf>
    <xf numFmtId="164" fontId="11" fillId="0" borderId="20" xfId="0" applyFont="true" applyBorder="true" applyAlignment="true" applyProtection="false">
      <alignment horizontal="right" vertical="bottom" textRotation="0" wrapText="false" indent="0" shrinkToFit="false"/>
      <protection locked="true" hidden="false"/>
    </xf>
    <xf numFmtId="164" fontId="10" fillId="0" borderId="20" xfId="0" applyFont="true" applyBorder="true" applyAlignment="false" applyProtection="false">
      <alignment horizontal="general" vertical="bottom" textRotation="0" wrapText="false" indent="0" shrinkToFit="false"/>
      <protection locked="true" hidden="false"/>
    </xf>
    <xf numFmtId="164" fontId="10" fillId="0" borderId="21" xfId="0" applyFont="true" applyBorder="true" applyAlignment="false" applyProtection="false">
      <alignment horizontal="general" vertical="bottom" textRotation="0" wrapText="false" indent="0" shrinkToFit="false"/>
      <protection locked="true" hidden="false"/>
    </xf>
    <xf numFmtId="167" fontId="10" fillId="0" borderId="22" xfId="0" applyFont="true" applyBorder="true" applyAlignment="false" applyProtection="false">
      <alignment horizontal="general" vertical="bottom" textRotation="0" wrapText="false" indent="0" shrinkToFit="false"/>
      <protection locked="true" hidden="false"/>
    </xf>
    <xf numFmtId="164" fontId="10" fillId="0" borderId="2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B5E5E8"/>
      <rgbColor rgb="FF660066"/>
      <rgbColor rgb="FFFF8080"/>
      <rgbColor rgb="FF0066CC"/>
      <rgbColor rgb="FFC9DAF8"/>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S19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L23" activeCellId="0" sqref="L23"/>
    </sheetView>
  </sheetViews>
  <sheetFormatPr defaultColWidth="12.6328125" defaultRowHeight="15.75" zeroHeight="false" outlineLevelRow="0" outlineLevelCol="0"/>
  <cols>
    <col collapsed="false" customWidth="true" hidden="false" outlineLevel="0" max="1" min="1" style="0" width="2.36"/>
    <col collapsed="false" customWidth="true" hidden="false" outlineLevel="0" max="2" min="2" style="0" width="25.63"/>
    <col collapsed="false" customWidth="true" hidden="false" outlineLevel="0" max="3" min="3" style="0" width="11"/>
    <col collapsed="false" customWidth="true" hidden="false" outlineLevel="0" max="4" min="4" style="0" width="10.09"/>
    <col collapsed="false" customWidth="true" hidden="false" outlineLevel="0" max="6" min="6" style="0" width="11.73"/>
    <col collapsed="false" customWidth="true" hidden="false" outlineLevel="0" max="7" min="7" style="0" width="10.09"/>
    <col collapsed="false" customWidth="true" hidden="false" outlineLevel="0" max="10" min="8" style="0" width="11.45"/>
    <col collapsed="false" customWidth="true" hidden="false" outlineLevel="0" max="12" min="12" style="0" width="75.82"/>
    <col collapsed="false" customWidth="true" hidden="true" outlineLevel="0" max="17" min="16" style="0" width="11.53"/>
    <col collapsed="false" customWidth="true" hidden="true" outlineLevel="0" max="18" min="18" style="0" width="18.45"/>
    <col collapsed="false" customWidth="true" hidden="true" outlineLevel="0" max="20" min="19" style="0" width="11.53"/>
  </cols>
  <sheetData>
    <row r="2" customFormat="false" ht="12.75" hidden="false" customHeight="true" outlineLevel="0" collapsed="false">
      <c r="B2" s="1" t="s">
        <v>0</v>
      </c>
      <c r="C2" s="2" t="n">
        <v>12</v>
      </c>
      <c r="F2" s="3"/>
      <c r="L2" s="4" t="s">
        <v>1</v>
      </c>
    </row>
    <row r="3" customFormat="false" ht="12.75" hidden="false" customHeight="true" outlineLevel="0" collapsed="false">
      <c r="B3" s="1" t="s">
        <v>2</v>
      </c>
      <c r="C3" s="2" t="n">
        <v>2</v>
      </c>
      <c r="F3" s="3"/>
      <c r="I3" s="5"/>
      <c r="L3" s="6" t="s">
        <v>3</v>
      </c>
    </row>
    <row r="4" customFormat="false" ht="12.75" hidden="false" customHeight="true" outlineLevel="0" collapsed="false">
      <c r="B4" s="1" t="s">
        <v>4</v>
      </c>
      <c r="C4" s="2" t="n">
        <v>1</v>
      </c>
      <c r="L4" s="6" t="s">
        <v>5</v>
      </c>
    </row>
    <row r="5" customFormat="false" ht="12.75" hidden="false" customHeight="true" outlineLevel="0" collapsed="false">
      <c r="B5" s="1" t="s">
        <v>6</v>
      </c>
      <c r="C5" s="7" t="n">
        <v>44783</v>
      </c>
      <c r="L5" s="6" t="s">
        <v>7</v>
      </c>
    </row>
    <row r="7" customFormat="false" ht="13.5" hidden="false" customHeight="true" outlineLevel="0" collapsed="false">
      <c r="B7" s="8" t="s">
        <v>8</v>
      </c>
      <c r="C7" s="9"/>
      <c r="D7" s="9"/>
      <c r="E7" s="9"/>
      <c r="F7" s="10"/>
      <c r="G7" s="10"/>
      <c r="H7" s="10"/>
      <c r="I7" s="10"/>
      <c r="J7" s="11"/>
      <c r="L7" s="4" t="s">
        <v>9</v>
      </c>
    </row>
    <row r="8" customFormat="false" ht="51.75" hidden="false" customHeight="true" outlineLevel="0" collapsed="false">
      <c r="B8" s="12"/>
      <c r="C8" s="13" t="s">
        <v>10</v>
      </c>
      <c r="D8" s="13" t="s">
        <v>11</v>
      </c>
      <c r="E8" s="13" t="s">
        <v>12</v>
      </c>
      <c r="F8" s="14" t="s">
        <v>13</v>
      </c>
      <c r="G8" s="14" t="s">
        <v>14</v>
      </c>
      <c r="H8" s="14" t="s">
        <v>15</v>
      </c>
      <c r="I8" s="14" t="s">
        <v>16</v>
      </c>
      <c r="J8" s="14" t="s">
        <v>17</v>
      </c>
      <c r="L8" s="15" t="s">
        <v>18</v>
      </c>
      <c r="P8" s="16" t="s">
        <v>19</v>
      </c>
      <c r="Q8" s="16" t="n">
        <v>14</v>
      </c>
    </row>
    <row r="9" customFormat="false" ht="13.5" hidden="false" customHeight="true" outlineLevel="0" collapsed="false">
      <c r="B9" s="17" t="n">
        <f aca="false">DATE(YEAR(C5),1,1)</f>
        <v>44562</v>
      </c>
      <c r="C9" s="18" t="n">
        <f aca="false">IF(B9&lt;$C$5,0,FLOOR(DATEDIF($C$5,B9,"Y")/$C$4,1)*$C$3)</f>
        <v>0</v>
      </c>
      <c r="D9" s="18" t="n">
        <f aca="false">IF(B9&lt;$C$5,0,$C$2/12+C9/12)</f>
        <v>0</v>
      </c>
      <c r="E9" s="19" t="str">
        <f aca="false">IF(B9&lt;$C$5,"not started","="&amp;$C$2+ROUND(C9,2)&amp;"/12")</f>
        <v>not started</v>
      </c>
      <c r="F9" s="20" t="n">
        <f aca="false">IF(B9&lt;$C$5,0,D9)</f>
        <v>0</v>
      </c>
      <c r="G9" s="21"/>
      <c r="H9" s="22" t="n">
        <f aca="false">F9-G9</f>
        <v>0</v>
      </c>
      <c r="I9" s="22" t="n">
        <f aca="false">CEILING(TRUNC(H9,6),0.5)</f>
        <v>0</v>
      </c>
      <c r="J9" s="22" t="n">
        <f aca="false">FLOOR(TRUNC(H9,6),0.5)</f>
        <v>0</v>
      </c>
      <c r="P9" s="16" t="s">
        <v>20</v>
      </c>
      <c r="Q9" s="16" t="n">
        <v>2</v>
      </c>
    </row>
    <row r="10" customFormat="false" ht="13.5" hidden="false" customHeight="true" outlineLevel="0" collapsed="false">
      <c r="B10" s="17" t="n">
        <f aca="false">EDATE(B9,1)</f>
        <v>44593</v>
      </c>
      <c r="C10" s="18" t="n">
        <f aca="false">IF(B10&lt;$C$5,0,FLOOR(DATEDIF($C$5,B10,"Y")/$C$4,1)*$C$3)</f>
        <v>0</v>
      </c>
      <c r="D10" s="18" t="n">
        <f aca="false">IF(B10&lt;$C$5,0,$C$2/12+C10/12)</f>
        <v>0</v>
      </c>
      <c r="E10" s="19" t="str">
        <f aca="false">IF(B10&lt;$C$5,"not started","="&amp;$C$2+ROUND(C10,2)&amp;"/12")</f>
        <v>not started</v>
      </c>
      <c r="F10" s="20" t="n">
        <f aca="false">IF(B10&lt;$C$5,0,F9+ D10)</f>
        <v>0</v>
      </c>
      <c r="G10" s="21"/>
      <c r="H10" s="22" t="n">
        <f aca="false">IF(B10&lt;$C$5,0,H9+ D10-G10)</f>
        <v>0</v>
      </c>
      <c r="I10" s="22" t="n">
        <f aca="false">CEILING(TRUNC(H10,6),0.5)</f>
        <v>0</v>
      </c>
      <c r="J10" s="22" t="n">
        <f aca="false">FLOOR(TRUNC(H10,6),0.5)</f>
        <v>0</v>
      </c>
      <c r="P10" s="16" t="s">
        <v>21</v>
      </c>
      <c r="Q10" s="16" t="n">
        <v>3</v>
      </c>
    </row>
    <row r="11" customFormat="false" ht="13.5" hidden="false" customHeight="true" outlineLevel="0" collapsed="false">
      <c r="B11" s="17" t="n">
        <f aca="false">EDATE(B10,1)</f>
        <v>44621</v>
      </c>
      <c r="C11" s="18" t="n">
        <f aca="false">IF(B11&lt;$C$5,0,FLOOR(DATEDIF($C$5,B11,"Y")/$C$4,1)*$C$3)</f>
        <v>0</v>
      </c>
      <c r="D11" s="18" t="n">
        <f aca="false">IF(B11&lt;$C$5,0,$C$2/12+C11/12)</f>
        <v>0</v>
      </c>
      <c r="E11" s="19" t="str">
        <f aca="false">IF(B11&lt;$C$5,"not started","="&amp;$C$2+ROUND(C11,2)&amp;"/12")</f>
        <v>not started</v>
      </c>
      <c r="F11" s="20" t="n">
        <f aca="false">IF(B11&lt;$C$5,0,F10+ D11)</f>
        <v>0</v>
      </c>
      <c r="G11" s="21"/>
      <c r="H11" s="22" t="n">
        <f aca="false">IF(B11&lt;$C$5,0,H10+ D11-G11)</f>
        <v>0</v>
      </c>
      <c r="I11" s="22" t="n">
        <f aca="false">CEILING(TRUNC(H11,6),0.5)</f>
        <v>0</v>
      </c>
      <c r="J11" s="22" t="n">
        <f aca="false">FLOOR(TRUNC(H11,6),0.5)</f>
        <v>0</v>
      </c>
      <c r="P11" s="16" t="s">
        <v>22</v>
      </c>
      <c r="Q11" s="3" t="n">
        <v>43264</v>
      </c>
    </row>
    <row r="12" customFormat="false" ht="13.5" hidden="false" customHeight="true" outlineLevel="0" collapsed="false">
      <c r="B12" s="17" t="n">
        <f aca="false">EDATE(B11,1)</f>
        <v>44652</v>
      </c>
      <c r="C12" s="18" t="n">
        <f aca="false">IF(B12&lt;$C$5,0,FLOOR(DATEDIF($C$5,B12,"Y")/$C$4,1)*$C$3)</f>
        <v>0</v>
      </c>
      <c r="D12" s="18" t="n">
        <f aca="false">IF(B12&lt;$C$5,0,$C$2/12+C12/12)</f>
        <v>0</v>
      </c>
      <c r="E12" s="19" t="str">
        <f aca="false">IF(B12&lt;$C$5,"not started","="&amp;$C$2+ROUND(C12,2)&amp;"/12")</f>
        <v>not started</v>
      </c>
      <c r="F12" s="20" t="n">
        <f aca="false">IF(B12&lt;$C$5,0,F11+ D12)</f>
        <v>0</v>
      </c>
      <c r="G12" s="21"/>
      <c r="H12" s="22" t="n">
        <f aca="false">IF(B12&lt;$C$5,0,H11+ D12-G12)</f>
        <v>0</v>
      </c>
      <c r="I12" s="22" t="n">
        <f aca="false">CEILING(TRUNC(H12,6),0.5)</f>
        <v>0</v>
      </c>
      <c r="J12" s="22" t="n">
        <f aca="false">FLOOR(TRUNC(H12,6),0.5)</f>
        <v>0</v>
      </c>
    </row>
    <row r="13" customFormat="false" ht="13.5" hidden="false" customHeight="true" outlineLevel="0" collapsed="false">
      <c r="B13" s="17" t="n">
        <f aca="false">EDATE(B12,1)</f>
        <v>44682</v>
      </c>
      <c r="C13" s="18" t="n">
        <f aca="false">IF(B13&lt;$C$5,0,FLOOR(DATEDIF($C$5,B13,"Y")/$C$4,1)*$C$3)</f>
        <v>0</v>
      </c>
      <c r="D13" s="18" t="n">
        <f aca="false">IF(B13&lt;$C$5,0,$C$2/12+C13/12)</f>
        <v>0</v>
      </c>
      <c r="E13" s="19" t="str">
        <f aca="false">IF(B13&lt;$C$5,"not started","="&amp;$C$2+ROUND(C13,2)&amp;"/12")</f>
        <v>not started</v>
      </c>
      <c r="F13" s="20" t="n">
        <f aca="false">IF(B13&lt;$C$5,0,F12+ D13)</f>
        <v>0</v>
      </c>
      <c r="G13" s="21"/>
      <c r="H13" s="22" t="n">
        <f aca="false">IF(B13&lt;$C$5,0,H12+ D13-G13)</f>
        <v>0</v>
      </c>
      <c r="I13" s="22" t="n">
        <f aca="false">CEILING(TRUNC(H13,6),0.5)</f>
        <v>0</v>
      </c>
      <c r="J13" s="22" t="n">
        <f aca="false">FLOOR(TRUNC(H13,6),0.5)</f>
        <v>0</v>
      </c>
      <c r="P13" s="16" t="s">
        <v>23</v>
      </c>
      <c r="Q13" s="16" t="s">
        <v>24</v>
      </c>
      <c r="R13" s="16" t="s">
        <v>25</v>
      </c>
      <c r="S13" s="16" t="s">
        <v>26</v>
      </c>
    </row>
    <row r="14" customFormat="false" ht="13.5" hidden="false" customHeight="true" outlineLevel="0" collapsed="false">
      <c r="B14" s="17" t="n">
        <f aca="false">EDATE(B13,1)</f>
        <v>44713</v>
      </c>
      <c r="C14" s="18" t="n">
        <f aca="false">IF(B14&lt;$C$5,0,FLOOR(DATEDIF($C$5,B14,"Y")/$C$4,1)*$C$3)</f>
        <v>0</v>
      </c>
      <c r="D14" s="18" t="n">
        <f aca="false">IF(B14&lt;$C$5,0,$C$2/12+C14/12)</f>
        <v>0</v>
      </c>
      <c r="E14" s="19" t="str">
        <f aca="false">IF(B14&lt;$C$5,"not started","="&amp;$C$2+ROUND(C14,2)&amp;"/12")</f>
        <v>not started</v>
      </c>
      <c r="F14" s="20" t="n">
        <f aca="false">IF(B14&lt;$C$5,0,F13+ D14)</f>
        <v>0</v>
      </c>
      <c r="G14" s="21"/>
      <c r="H14" s="22" t="n">
        <f aca="false">IF(B14&lt;$C$5,0,H13+ D14-G14)</f>
        <v>0</v>
      </c>
      <c r="I14" s="22" t="n">
        <f aca="false">CEILING(TRUNC(H14,6),0.5)</f>
        <v>0</v>
      </c>
      <c r="J14" s="22" t="n">
        <f aca="false">FLOOR(TRUNC(H14,6),0.5)</f>
        <v>0</v>
      </c>
      <c r="P14" s="16" t="n">
        <v>0</v>
      </c>
      <c r="Q14" s="16" t="n">
        <f aca="false">YEAR(Q11)</f>
        <v>2018</v>
      </c>
      <c r="R14" s="3" t="n">
        <f aca="false">Q11</f>
        <v>43264</v>
      </c>
      <c r="S14" s="16" t="n">
        <f aca="false">(12-MONTH(R14)+(DAY(EOMONTH(R14,0))-DAY(R14))/DAY(EOMONTH(R14,0)))*($Q$8+$Q$9*P14)/12</f>
        <v>7.66111111111111</v>
      </c>
    </row>
    <row r="15" customFormat="false" ht="13.5" hidden="false" customHeight="true" outlineLevel="0" collapsed="false">
      <c r="B15" s="17" t="n">
        <f aca="false">EDATE(B14,1)</f>
        <v>44743</v>
      </c>
      <c r="C15" s="18" t="n">
        <f aca="false">IF(B15&lt;$C$5,0,FLOOR(DATEDIF($C$5,B15,"Y")/$C$4,1)*$C$3)</f>
        <v>0</v>
      </c>
      <c r="D15" s="18" t="n">
        <f aca="false">IF(B15&lt;$C$5,0,$C$2/12+C15/12)</f>
        <v>0</v>
      </c>
      <c r="E15" s="19" t="str">
        <f aca="false">IF(B15&lt;$C$5,"not started","="&amp;$C$2+ROUND(C15,2)&amp;"/12")</f>
        <v>not started</v>
      </c>
      <c r="F15" s="20" t="n">
        <f aca="false">IF(B15&lt;$C$5,0,F14+ D15)</f>
        <v>0</v>
      </c>
      <c r="G15" s="21"/>
      <c r="H15" s="22" t="n">
        <f aca="false">IF(B15&lt;$C$5,0,H14+ D15-G15)</f>
        <v>0</v>
      </c>
      <c r="I15" s="22" t="n">
        <f aca="false">CEILING(TRUNC(H15,6),0.5)</f>
        <v>0</v>
      </c>
      <c r="J15" s="22" t="n">
        <f aca="false">FLOOR(TRUNC(H15,6),0.5)</f>
        <v>0</v>
      </c>
      <c r="P15" s="16" t="n">
        <v>0</v>
      </c>
      <c r="Q15" s="16" t="n">
        <f aca="false">Q14+1</f>
        <v>2019</v>
      </c>
      <c r="R15" s="3" t="n">
        <f aca="false">DATE(YEAR(R14)+1,MONTH(R14),DAY(R14))</f>
        <v>43629</v>
      </c>
      <c r="S15" s="16" t="n">
        <f aca="false">((MONTH(R15)-1+DAY(R15)/DAY(EOMONTH(R15,0)))*($Q$8+$Q$9*P14)+(12-MONTH(R15)+(DAY(EOMONTH(R15,0))-DAY(R15))/DAY(EOMONTH(R15,0)))*($Q$8+$Q$9*P15))/12</f>
        <v>14</v>
      </c>
    </row>
    <row r="16" customFormat="false" ht="13.5" hidden="false" customHeight="true" outlineLevel="0" collapsed="false">
      <c r="B16" s="17" t="n">
        <f aca="false">EDATE(B15,1)</f>
        <v>44774</v>
      </c>
      <c r="C16" s="18" t="n">
        <f aca="false">IF(B16&lt;$C$5,0,FLOOR(DATEDIF($C$5,B16,"Y")/$C$4,1)*$C$3)</f>
        <v>0</v>
      </c>
      <c r="D16" s="18" t="n">
        <f aca="false">IF(B16&lt;$C$5,0,$C$2/12+C16/12)</f>
        <v>0</v>
      </c>
      <c r="E16" s="19" t="str">
        <f aca="false">IF(B16&lt;$C$5,"not started","="&amp;$C$2+ROUND(C16,2)&amp;"/12")</f>
        <v>not started</v>
      </c>
      <c r="F16" s="20" t="n">
        <f aca="false">IF(B16&lt;$C$5,0,F15+ D16)</f>
        <v>0</v>
      </c>
      <c r="G16" s="21"/>
      <c r="H16" s="22" t="n">
        <f aca="false">IF(B16&lt;$C$5,0,H15+ D16-G16)</f>
        <v>0</v>
      </c>
      <c r="I16" s="22" t="n">
        <f aca="false">CEILING(TRUNC(H16,6),0.5)</f>
        <v>0</v>
      </c>
      <c r="J16" s="22" t="n">
        <f aca="false">FLOOR(TRUNC(H16,6),0.5)</f>
        <v>0</v>
      </c>
      <c r="P16" s="16" t="n">
        <v>0</v>
      </c>
      <c r="Q16" s="16" t="n">
        <f aca="false">Q15+1</f>
        <v>2020</v>
      </c>
      <c r="R16" s="3" t="n">
        <f aca="false">DATE(YEAR(R15)+1,MONTH(R15),DAY(R15))</f>
        <v>43995</v>
      </c>
      <c r="S16" s="16" t="n">
        <f aca="false">((MONTH(R16)-1+DAY(R16)/DAY(EOMONTH(R16,0)))*($Q$8+$Q$9*P15)+(12-MONTH(R16)+(DAY(EOMONTH(R16,0))-DAY(R16))/DAY(EOMONTH(R16,0)))*($Q$8+$Q$9*P16))/12</f>
        <v>14</v>
      </c>
    </row>
    <row r="17" customFormat="false" ht="13.5" hidden="false" customHeight="true" outlineLevel="0" collapsed="false">
      <c r="B17" s="17" t="n">
        <f aca="false">EDATE(B16,1)</f>
        <v>44805</v>
      </c>
      <c r="C17" s="18" t="n">
        <f aca="false">IF(B17&lt;$C$5,0,FLOOR(DATEDIF($C$5,B17,"Y")/$C$4,1)*$C$3)</f>
        <v>0</v>
      </c>
      <c r="D17" s="18" t="n">
        <f aca="false">IF(B17&lt;$C$5,0,$C$2/12+C17/12)</f>
        <v>1</v>
      </c>
      <c r="E17" s="19" t="str">
        <f aca="false">IF(B17&lt;$C$5,"not started","="&amp;$C$2+ROUND(C17,2)&amp;"/12")</f>
        <v>=12/12</v>
      </c>
      <c r="F17" s="20" t="n">
        <f aca="false">IF(B17&lt;$C$5,0,F16+ D17)</f>
        <v>1</v>
      </c>
      <c r="G17" s="21"/>
      <c r="H17" s="22" t="n">
        <f aca="false">IF(B17&lt;$C$5,0,H16+ D17-G17)</f>
        <v>1</v>
      </c>
      <c r="I17" s="22" t="n">
        <f aca="false">CEILING(TRUNC(H17,6),0.5)</f>
        <v>1</v>
      </c>
      <c r="J17" s="22" t="n">
        <f aca="false">FLOOR(TRUNC(H17,6),0.5)</f>
        <v>1</v>
      </c>
      <c r="P17" s="16" t="n">
        <v>1</v>
      </c>
      <c r="Q17" s="16" t="n">
        <f aca="false">Q16+1</f>
        <v>2021</v>
      </c>
      <c r="R17" s="3" t="n">
        <f aca="false">DATE(YEAR(R16)+1,MONTH(R16),DAY(R16))</f>
        <v>44360</v>
      </c>
      <c r="S17" s="16" t="n">
        <f aca="false">((MONTH(R17)-1+DAY(R17)/DAY(EOMONTH(R17,0)))*($Q$8+$Q$9*P16)+(12-MONTH(R17)+(DAY(EOMONTH(R17,0))-DAY(R17))/DAY(EOMONTH(R17,0)))*($Q$8+$Q$9*P17))/12</f>
        <v>15.0944444444444</v>
      </c>
    </row>
    <row r="18" customFormat="false" ht="13.5" hidden="false" customHeight="true" outlineLevel="0" collapsed="false">
      <c r="B18" s="17" t="n">
        <f aca="false">EDATE(B17,1)</f>
        <v>44835</v>
      </c>
      <c r="C18" s="18" t="n">
        <f aca="false">IF(B18&lt;$C$5,0,FLOOR(DATEDIF($C$5,B18,"Y")/$C$4,1)*$C$3)</f>
        <v>0</v>
      </c>
      <c r="D18" s="18" t="n">
        <f aca="false">IF(B18&lt;$C$5,0,$C$2/12+C18/12)</f>
        <v>1</v>
      </c>
      <c r="E18" s="19" t="str">
        <f aca="false">IF(B18&lt;$C$5,"not started","="&amp;$C$2+ROUND(C18,2)&amp;"/12")</f>
        <v>=12/12</v>
      </c>
      <c r="F18" s="20" t="n">
        <f aca="false">IF(B18&lt;$C$5,0,F17+ D18)</f>
        <v>2</v>
      </c>
      <c r="G18" s="21"/>
      <c r="H18" s="22" t="n">
        <f aca="false">IF(B18&lt;$C$5,0,H17+ D18-G18)</f>
        <v>2</v>
      </c>
      <c r="I18" s="22" t="n">
        <f aca="false">CEILING(TRUNC(H18,6),0.5)</f>
        <v>2</v>
      </c>
      <c r="J18" s="22" t="n">
        <f aca="false">FLOOR(TRUNC(H18,6),0.5)</f>
        <v>2</v>
      </c>
      <c r="P18" s="16" t="n">
        <v>1</v>
      </c>
      <c r="Q18" s="16" t="n">
        <f aca="false">Q17+1</f>
        <v>2022</v>
      </c>
      <c r="R18" s="3" t="n">
        <f aca="false">DATE(YEAR(R17)+1,MONTH(R17),DAY(R17))</f>
        <v>44725</v>
      </c>
      <c r="S18" s="16" t="n">
        <f aca="false">((MONTH(R18)-1+DAY(R18)/DAY(EOMONTH(R18,0)))*($Q$8+$Q$9*P17)+(12-MONTH(R18)+(DAY(EOMONTH(R18,0))-DAY(R18))/DAY(EOMONTH(R18,0)))*($Q$8+$Q$9*P18))/12</f>
        <v>16</v>
      </c>
    </row>
    <row r="19" customFormat="false" ht="13.5" hidden="false" customHeight="true" outlineLevel="0" collapsed="false">
      <c r="B19" s="17" t="n">
        <f aca="false">EDATE(B18,1)</f>
        <v>44866</v>
      </c>
      <c r="C19" s="18" t="n">
        <f aca="false">IF(B19&lt;$C$5,0,FLOOR(DATEDIF($C$5,B19,"Y")/$C$4,1)*$C$3)</f>
        <v>0</v>
      </c>
      <c r="D19" s="18" t="n">
        <f aca="false">IF(B19&lt;$C$5,0,$C$2/12+C19/12)</f>
        <v>1</v>
      </c>
      <c r="E19" s="19" t="str">
        <f aca="false">IF(B19&lt;$C$5,"not started","="&amp;$C$2+ROUND(C19,2)&amp;"/12")</f>
        <v>=12/12</v>
      </c>
      <c r="F19" s="20" t="n">
        <f aca="false">IF(B19&lt;$C$5,0,F18+ D19)</f>
        <v>3</v>
      </c>
      <c r="G19" s="21"/>
      <c r="H19" s="22" t="n">
        <f aca="false">IF(B19&lt;$C$5,0,H18+ D19-G19)</f>
        <v>3</v>
      </c>
      <c r="I19" s="22" t="n">
        <f aca="false">CEILING(TRUNC(H19,6),0.5)</f>
        <v>3</v>
      </c>
      <c r="J19" s="22" t="n">
        <f aca="false">FLOOR(TRUNC(H19,6),0.5)</f>
        <v>3</v>
      </c>
      <c r="P19" s="16" t="n">
        <v>1</v>
      </c>
      <c r="Q19" s="16" t="n">
        <f aca="false">Q18+1</f>
        <v>2023</v>
      </c>
      <c r="R19" s="3" t="n">
        <f aca="false">DATE(YEAR(R18)+1,MONTH(R18),DAY(R18))</f>
        <v>45090</v>
      </c>
      <c r="S19" s="16" t="n">
        <f aca="false">((MONTH(R19)-1+DAY(R19)/DAY(EOMONTH(R19,0)))*($Q$8+$Q$9*P18)+(12-MONTH(R19)+(DAY(EOMONTH(R19,0))-DAY(R19))/DAY(EOMONTH(R19,0)))*($Q$8+$Q$9*P19))/12</f>
        <v>16</v>
      </c>
    </row>
    <row r="20" customFormat="false" ht="13.5" hidden="false" customHeight="true" outlineLevel="0" collapsed="false">
      <c r="B20" s="17" t="n">
        <f aca="false">EDATE(B19,1)</f>
        <v>44896</v>
      </c>
      <c r="C20" s="18" t="n">
        <f aca="false">IF(B20&lt;$C$5,0,FLOOR(DATEDIF($C$5,B20,"Y")/$C$4,1)*$C$3)</f>
        <v>0</v>
      </c>
      <c r="D20" s="18" t="n">
        <f aca="false">IF(B20&lt;$C$5,0,$C$2/12+C20/12)</f>
        <v>1</v>
      </c>
      <c r="E20" s="19" t="str">
        <f aca="false">IF(B20&lt;$C$5,"not started","="&amp;$C$2+ROUND(C20,2)&amp;"/12")</f>
        <v>=12/12</v>
      </c>
      <c r="F20" s="20" t="n">
        <f aca="false">IF(B20&lt;$C$5,0,F19+ D20)</f>
        <v>4</v>
      </c>
      <c r="G20" s="21"/>
      <c r="H20" s="22" t="n">
        <f aca="false">IF(B20&lt;$C$5,0,H19+ D20-G20)</f>
        <v>4</v>
      </c>
      <c r="I20" s="22" t="n">
        <f aca="false">CEILING(TRUNC(H20,6),0.5)</f>
        <v>4</v>
      </c>
      <c r="J20" s="22" t="n">
        <f aca="false">FLOOR(TRUNC(H20,6),0.5)</f>
        <v>4</v>
      </c>
      <c r="P20" s="16" t="n">
        <v>2</v>
      </c>
      <c r="Q20" s="16" t="n">
        <f aca="false">Q19+1</f>
        <v>2024</v>
      </c>
      <c r="R20" s="3" t="n">
        <f aca="false">DATE(YEAR(R19)+1,MONTH(R19),DAY(R19))</f>
        <v>45456</v>
      </c>
      <c r="S20" s="16" t="n">
        <f aca="false">((MONTH(R20)-1+DAY(R20)/DAY(EOMONTH(R20,0)))*($Q$8+$Q$9*P19)+(12-MONTH(R20)+(DAY(EOMONTH(R20,0))-DAY(R20))/DAY(EOMONTH(R20,0)))*($Q$8+$Q$9*P20))/12</f>
        <v>17.0944444444444</v>
      </c>
    </row>
    <row r="21" customFormat="false" ht="13.5" hidden="false" customHeight="true" outlineLevel="0" collapsed="false">
      <c r="B21" s="23" t="str">
        <f aca="false">YEAR(B20)&amp;" entitlement"</f>
        <v>2022 entitlement</v>
      </c>
      <c r="C21" s="24"/>
      <c r="D21" s="25" t="n">
        <f aca="false">SUM(D15:D20)</f>
        <v>4</v>
      </c>
      <c r="E21" s="26"/>
      <c r="F21" s="27"/>
      <c r="G21" s="28"/>
      <c r="H21" s="28"/>
      <c r="I21" s="28"/>
      <c r="J21" s="28"/>
      <c r="P21" s="16" t="n">
        <v>2</v>
      </c>
      <c r="Q21" s="16" t="n">
        <f aca="false">Q20+1</f>
        <v>2025</v>
      </c>
      <c r="R21" s="3" t="n">
        <f aca="false">DATE(YEAR(R20)+1,MONTH(R20),DAY(R20))</f>
        <v>45821</v>
      </c>
      <c r="S21" s="16" t="n">
        <f aca="false">((MONTH(R21)-1+DAY(R21)/DAY(EOMONTH(R21,0)))*($Q$8+$Q$9*P20)+(12-MONTH(R21)+(DAY(EOMONTH(R21,0))-DAY(R21))/DAY(EOMONTH(R21,0)))*($Q$8+$Q$9*P21))/12</f>
        <v>18</v>
      </c>
    </row>
    <row r="22" customFormat="false" ht="13.5" hidden="false" customHeight="true" outlineLevel="0" collapsed="false">
      <c r="B22" s="17" t="n">
        <f aca="false">EDATE(B20,1)</f>
        <v>44927</v>
      </c>
      <c r="C22" s="18" t="n">
        <f aca="false">IF(B22&lt;$C$5,0,FLOOR(DATEDIF($C$5,B22,"Y")/$C$4,1)*$C$3)</f>
        <v>0</v>
      </c>
      <c r="D22" s="18" t="n">
        <f aca="false">IF(B22&lt;$C$5,0,$C$2/12+C22/12)</f>
        <v>1</v>
      </c>
      <c r="E22" s="19" t="str">
        <f aca="false">IF(B22&lt;$C$5,"not started","="&amp;$C$2+ROUND(C22,2)&amp;"/12")</f>
        <v>=12/12</v>
      </c>
      <c r="F22" s="20" t="n">
        <f aca="false">IF(B22&lt;$C$5,0,D22)</f>
        <v>1</v>
      </c>
      <c r="G22" s="21"/>
      <c r="H22" s="22" t="n">
        <f aca="false">F22-G22+IF(H20&lt;0,H20)</f>
        <v>1</v>
      </c>
      <c r="I22" s="22" t="n">
        <f aca="false">CEILING(TRUNC(H22,6),0.5)</f>
        <v>1</v>
      </c>
      <c r="J22" s="22" t="n">
        <f aca="false">FLOOR(TRUNC(H22,6),0.5)</f>
        <v>1</v>
      </c>
      <c r="P22" s="16" t="n">
        <v>2</v>
      </c>
      <c r="Q22" s="16" t="n">
        <f aca="false">Q21+1</f>
        <v>2026</v>
      </c>
      <c r="R22" s="3" t="n">
        <f aca="false">DATE(YEAR(R21)+1,MONTH(R21),DAY(R21))</f>
        <v>46186</v>
      </c>
      <c r="S22" s="16" t="n">
        <f aca="false">((MONTH(R22)-1+DAY(R22)/DAY(EOMONTH(R22,0)))*($Q$8+$Q$9*P21)+(12-MONTH(R22)+(DAY(EOMONTH(R22,0))-DAY(R22))/DAY(EOMONTH(R22,0)))*($Q$8+$Q$9*P22))/12</f>
        <v>18</v>
      </c>
    </row>
    <row r="23" customFormat="false" ht="13.5" hidden="false" customHeight="true" outlineLevel="0" collapsed="false">
      <c r="B23" s="17" t="n">
        <f aca="false">EDATE(B22,1)</f>
        <v>44958</v>
      </c>
      <c r="C23" s="18" t="n">
        <f aca="false">IF(B23&lt;$C$5,0,FLOOR(DATEDIF($C$5,B23,"Y")/$C$4,1)*$C$3)</f>
        <v>0</v>
      </c>
      <c r="D23" s="18" t="n">
        <f aca="false">IF(B23&lt;$C$5,0,$C$2/12+C23/12)</f>
        <v>1</v>
      </c>
      <c r="E23" s="19" t="str">
        <f aca="false">IF(B23&lt;$C$5,"not started","="&amp;$C$2+ROUND(C23,2)&amp;"/12")</f>
        <v>=12/12</v>
      </c>
      <c r="F23" s="20" t="n">
        <f aca="false">IF(B23&lt;$C$5,0,F22+ D23)</f>
        <v>2</v>
      </c>
      <c r="G23" s="21"/>
      <c r="H23" s="22" t="n">
        <f aca="false">IF(B23&lt;$C$5,0,H22+ D23-G23)</f>
        <v>2</v>
      </c>
      <c r="I23" s="22" t="n">
        <f aca="false">CEILING(TRUNC(H23,6),0.5)</f>
        <v>2</v>
      </c>
      <c r="J23" s="22" t="n">
        <f aca="false">FLOOR(TRUNC(H23,6),0.5)</f>
        <v>2</v>
      </c>
      <c r="P23" s="16" t="n">
        <v>3</v>
      </c>
      <c r="Q23" s="16" t="n">
        <f aca="false">Q22+1</f>
        <v>2027</v>
      </c>
      <c r="R23" s="3" t="n">
        <f aca="false">DATE(YEAR(R22)+1,MONTH(R22),DAY(R22))</f>
        <v>46551</v>
      </c>
      <c r="S23" s="16" t="n">
        <f aca="false">((MONTH(R23)-1+DAY(R23)/DAY(EOMONTH(R23,0)))*($Q$8+$Q$9*P22)+(12-MONTH(R23)+(DAY(EOMONTH(R23,0))-DAY(R23))/DAY(EOMONTH(R23,0)))*($Q$8+$Q$9*P23))/12</f>
        <v>19.0944444444444</v>
      </c>
    </row>
    <row r="24" customFormat="false" ht="13.5" hidden="false" customHeight="true" outlineLevel="0" collapsed="false">
      <c r="B24" s="17" t="n">
        <f aca="false">EDATE(B23,1)</f>
        <v>44986</v>
      </c>
      <c r="C24" s="18" t="n">
        <f aca="false">IF(B24&lt;$C$5,0,FLOOR(DATEDIF($C$5,B24,"Y")/$C$4,1)*$C$3)</f>
        <v>0</v>
      </c>
      <c r="D24" s="18" t="n">
        <f aca="false">IF(B24&lt;$C$5,0,$C$2/12+C24/12)</f>
        <v>1</v>
      </c>
      <c r="E24" s="19" t="str">
        <f aca="false">IF(B24&lt;$C$5,"not started","="&amp;$C$2+ROUND(C24,2)&amp;"/12")</f>
        <v>=12/12</v>
      </c>
      <c r="F24" s="20" t="n">
        <f aca="false">IF(B24&lt;$C$5,0,F23+ D24)</f>
        <v>3</v>
      </c>
      <c r="G24" s="21"/>
      <c r="H24" s="22" t="n">
        <f aca="false">IF(B24&lt;$C$5,0,H23+ D24-G24)</f>
        <v>3</v>
      </c>
      <c r="I24" s="22" t="n">
        <f aca="false">CEILING(TRUNC(H24,6),0.5)</f>
        <v>3</v>
      </c>
      <c r="J24" s="22" t="n">
        <f aca="false">FLOOR(TRUNC(H24,6),0.5)</f>
        <v>3</v>
      </c>
      <c r="P24" s="16" t="n">
        <v>3</v>
      </c>
      <c r="Q24" s="16" t="n">
        <f aca="false">Q23+1</f>
        <v>2028</v>
      </c>
      <c r="R24" s="3" t="n">
        <f aca="false">DATE(YEAR(R23)+1,MONTH(R23),DAY(R23))</f>
        <v>46917</v>
      </c>
      <c r="S24" s="16" t="n">
        <f aca="false">((MONTH(R24)-1+DAY(R24)/DAY(EOMONTH(R24,0)))*($Q$8+$Q$9*P23)+(12-MONTH(R24)+(DAY(EOMONTH(R24,0))-DAY(R24))/DAY(EOMONTH(R24,0)))*($Q$8+$Q$9*P24))/12</f>
        <v>20</v>
      </c>
    </row>
    <row r="25" customFormat="false" ht="13.5" hidden="false" customHeight="true" outlineLevel="0" collapsed="false">
      <c r="B25" s="17" t="n">
        <f aca="false">EDATE(B24,1)</f>
        <v>45017</v>
      </c>
      <c r="C25" s="18" t="n">
        <f aca="false">IF(B25&lt;$C$5,0,FLOOR(DATEDIF($C$5,B25,"Y")/$C$4,1)*$C$3)</f>
        <v>0</v>
      </c>
      <c r="D25" s="18" t="n">
        <f aca="false">IF(B25&lt;$C$5,0,$C$2/12+C25/12)</f>
        <v>1</v>
      </c>
      <c r="E25" s="19" t="str">
        <f aca="false">IF(B25&lt;$C$5,"not started","="&amp;$C$2+ROUND(C25,2)&amp;"/12")</f>
        <v>=12/12</v>
      </c>
      <c r="F25" s="20" t="n">
        <f aca="false">IF(B25&lt;$C$5,0,F24+ D25)</f>
        <v>4</v>
      </c>
      <c r="G25" s="21"/>
      <c r="H25" s="22" t="n">
        <f aca="false">IF(B25&lt;$C$5,0,H24+ D25-G25)</f>
        <v>4</v>
      </c>
      <c r="I25" s="22" t="n">
        <f aca="false">CEILING(TRUNC(H25,6),0.5)</f>
        <v>4</v>
      </c>
      <c r="J25" s="22" t="n">
        <f aca="false">FLOOR(TRUNC(H25,6),0.5)</f>
        <v>4</v>
      </c>
      <c r="P25" s="16" t="n">
        <v>3</v>
      </c>
      <c r="Q25" s="16" t="n">
        <f aca="false">Q24+1</f>
        <v>2029</v>
      </c>
      <c r="R25" s="3" t="n">
        <f aca="false">DATE(YEAR(R24)+1,MONTH(R24),DAY(R24))</f>
        <v>47282</v>
      </c>
      <c r="S25" s="16" t="n">
        <f aca="false">((MONTH(R25)-1+DAY(R25)/DAY(EOMONTH(R25,0)))*($Q$8+$Q$9*P24)+(12-MONTH(R25)+(DAY(EOMONTH(R25,0))-DAY(R25))/DAY(EOMONTH(R25,0)))*($Q$8+$Q$9*P25))/12</f>
        <v>20</v>
      </c>
    </row>
    <row r="26" customFormat="false" ht="13.5" hidden="false" customHeight="true" outlineLevel="0" collapsed="false">
      <c r="B26" s="17" t="n">
        <f aca="false">EDATE(B25,1)</f>
        <v>45047</v>
      </c>
      <c r="C26" s="18" t="n">
        <f aca="false">IF(B26&lt;$C$5,0,FLOOR(DATEDIF($C$5,B26,"Y")/$C$4,1)*$C$3)</f>
        <v>0</v>
      </c>
      <c r="D26" s="18" t="n">
        <f aca="false">IF(B26&lt;$C$5,0,$C$2/12+C26/12)</f>
        <v>1</v>
      </c>
      <c r="E26" s="19" t="str">
        <f aca="false">IF(B26&lt;$C$5,"not started","="&amp;$C$2+ROUND(C26,2)&amp;"/12")</f>
        <v>=12/12</v>
      </c>
      <c r="F26" s="20" t="n">
        <f aca="false">IF(B26&lt;$C$5,0,F25+ D26)</f>
        <v>5</v>
      </c>
      <c r="G26" s="21"/>
      <c r="H26" s="22" t="n">
        <f aca="false">IF(B26&lt;$C$5,0,H25+ D26-G26)</f>
        <v>5</v>
      </c>
      <c r="I26" s="22" t="n">
        <f aca="false">CEILING(TRUNC(H26,6),0.5)</f>
        <v>5</v>
      </c>
      <c r="J26" s="22" t="n">
        <f aca="false">FLOOR(TRUNC(H26,6),0.5)</f>
        <v>5</v>
      </c>
    </row>
    <row r="27" customFormat="false" ht="13.5" hidden="false" customHeight="true" outlineLevel="0" collapsed="false">
      <c r="B27" s="17" t="n">
        <f aca="false">EDATE(B26,1)</f>
        <v>45078</v>
      </c>
      <c r="C27" s="18" t="n">
        <f aca="false">IF(B27&lt;$C$5,0,FLOOR(DATEDIF($C$5,B27,"Y")/$C$4,1)*$C$3)</f>
        <v>0</v>
      </c>
      <c r="D27" s="18" t="n">
        <f aca="false">IF(B27&lt;$C$5,0,$C$2/12+C27/12)</f>
        <v>1</v>
      </c>
      <c r="E27" s="19" t="str">
        <f aca="false">IF(B27&lt;$C$5,"not started","="&amp;$C$2+ROUND(C27,2)&amp;"/12")</f>
        <v>=12/12</v>
      </c>
      <c r="F27" s="20" t="n">
        <f aca="false">IF(B27&lt;$C$5,0,F26+ D27)</f>
        <v>6</v>
      </c>
      <c r="G27" s="21"/>
      <c r="H27" s="22" t="n">
        <f aca="false">IF(B27&lt;$C$5,0,H26+ D27-G27)</f>
        <v>6</v>
      </c>
      <c r="I27" s="22" t="n">
        <f aca="false">CEILING(TRUNC(H27,6),0.5)</f>
        <v>6</v>
      </c>
      <c r="J27" s="22" t="n">
        <f aca="false">FLOOR(TRUNC(H27,6),0.5)</f>
        <v>6</v>
      </c>
    </row>
    <row r="28" customFormat="false" ht="13.5" hidden="false" customHeight="true" outlineLevel="0" collapsed="false">
      <c r="B28" s="17" t="n">
        <f aca="false">EDATE(B27,1)</f>
        <v>45108</v>
      </c>
      <c r="C28" s="18" t="n">
        <f aca="false">IF(B28&lt;$C$5,0,FLOOR(DATEDIF($C$5,B28,"Y")/$C$4,1)*$C$3)</f>
        <v>0</v>
      </c>
      <c r="D28" s="18" t="n">
        <f aca="false">IF(B28&lt;$C$5,0,$C$2/12+C28/12)</f>
        <v>1</v>
      </c>
      <c r="E28" s="19" t="str">
        <f aca="false">IF(B28&lt;$C$5,"not started","="&amp;$C$2+ROUND(C28,2)&amp;"/12")</f>
        <v>=12/12</v>
      </c>
      <c r="F28" s="20" t="n">
        <f aca="false">IF(B28&lt;$C$5,0,F27+ D28)</f>
        <v>7</v>
      </c>
      <c r="G28" s="21"/>
      <c r="H28" s="22" t="n">
        <f aca="false">IF(B28&lt;$C$5,0,H27+ D28-G28)</f>
        <v>7</v>
      </c>
      <c r="I28" s="22" t="n">
        <f aca="false">CEILING(TRUNC(H28,6),0.5)</f>
        <v>7</v>
      </c>
      <c r="J28" s="22" t="n">
        <f aca="false">FLOOR(TRUNC(H28,6),0.5)</f>
        <v>7</v>
      </c>
    </row>
    <row r="29" customFormat="false" ht="13.5" hidden="false" customHeight="true" outlineLevel="0" collapsed="false">
      <c r="B29" s="17" t="n">
        <f aca="false">EDATE(B28,1)</f>
        <v>45139</v>
      </c>
      <c r="C29" s="18" t="n">
        <f aca="false">IF(B29&lt;$C$5,0,FLOOR(DATEDIF($C$5,B29,"Y")/$C$4,1)*$C$3)</f>
        <v>0</v>
      </c>
      <c r="D29" s="18" t="n">
        <f aca="false">IF(B29&lt;$C$5,0,$C$2/12+C29/12)</f>
        <v>1</v>
      </c>
      <c r="E29" s="19" t="str">
        <f aca="false">IF(B29&lt;$C$5,"not started","="&amp;$C$2+ROUND(C29,2)&amp;"/12")</f>
        <v>=12/12</v>
      </c>
      <c r="F29" s="20" t="n">
        <f aca="false">IF(B29&lt;$C$5,0,F28+ D29)</f>
        <v>8</v>
      </c>
      <c r="G29" s="21"/>
      <c r="H29" s="22" t="n">
        <f aca="false">IF(B29&lt;$C$5,0,H28+ D29-G29)</f>
        <v>8</v>
      </c>
      <c r="I29" s="22" t="n">
        <f aca="false">CEILING(TRUNC(H29,6),0.5)</f>
        <v>8</v>
      </c>
      <c r="J29" s="22" t="n">
        <f aca="false">FLOOR(TRUNC(H29,6),0.5)</f>
        <v>8</v>
      </c>
    </row>
    <row r="30" customFormat="false" ht="13.5" hidden="false" customHeight="true" outlineLevel="0" collapsed="false">
      <c r="B30" s="17" t="n">
        <f aca="false">EDATE(B29,1)</f>
        <v>45170</v>
      </c>
      <c r="C30" s="18" t="n">
        <f aca="false">IF(B30&lt;$C$5,0,FLOOR(DATEDIF($C$5,B30,"Y")/$C$4,1)*$C$3)</f>
        <v>2</v>
      </c>
      <c r="D30" s="18" t="n">
        <f aca="false">IF(B30&lt;$C$5,0,$C$2/12+C30/12)</f>
        <v>1.16666666666667</v>
      </c>
      <c r="E30" s="19" t="str">
        <f aca="false">IF(B30&lt;$C$5,"not started","="&amp;$C$2+ROUND(C30,2)&amp;"/12")</f>
        <v>=14/12</v>
      </c>
      <c r="F30" s="20" t="n">
        <f aca="false">IF(B30&lt;$C$5,0,F29+ D30)</f>
        <v>9.16666666666667</v>
      </c>
      <c r="G30" s="21"/>
      <c r="H30" s="22" t="n">
        <f aca="false">IF(B30&lt;$C$5,0,H29+ D30-G30)</f>
        <v>9.16666666666667</v>
      </c>
      <c r="I30" s="22" t="n">
        <f aca="false">CEILING(TRUNC(H30,6),0.5)</f>
        <v>9.5</v>
      </c>
      <c r="J30" s="22" t="n">
        <f aca="false">FLOOR(TRUNC(H30,6),0.5)</f>
        <v>9</v>
      </c>
    </row>
    <row r="31" customFormat="false" ht="13.5" hidden="false" customHeight="true" outlineLevel="0" collapsed="false">
      <c r="B31" s="17" t="n">
        <f aca="false">EDATE(B30,1)</f>
        <v>45200</v>
      </c>
      <c r="C31" s="18" t="n">
        <f aca="false">IF(B31&lt;$C$5,0,FLOOR(DATEDIF($C$5,B31,"Y")/$C$4,1)*$C$3)</f>
        <v>2</v>
      </c>
      <c r="D31" s="18" t="n">
        <f aca="false">IF(B31&lt;$C$5,0,$C$2/12+C31/12)</f>
        <v>1.16666666666667</v>
      </c>
      <c r="E31" s="19" t="str">
        <f aca="false">IF(B31&lt;$C$5,"not started","="&amp;$C$2+ROUND(C31,2)&amp;"/12")</f>
        <v>=14/12</v>
      </c>
      <c r="F31" s="20" t="n">
        <f aca="false">IF(B31&lt;$C$5,0,F30+ D31)</f>
        <v>10.3333333333333</v>
      </c>
      <c r="G31" s="21"/>
      <c r="H31" s="22" t="n">
        <f aca="false">IF(B31&lt;$C$5,0,H30+ D31-G31)</f>
        <v>10.3333333333333</v>
      </c>
      <c r="I31" s="22" t="n">
        <f aca="false">CEILING(TRUNC(H31,6),0.5)</f>
        <v>10.5</v>
      </c>
      <c r="J31" s="22" t="n">
        <f aca="false">FLOOR(TRUNC(H31,6),0.5)</f>
        <v>10</v>
      </c>
    </row>
    <row r="32" customFormat="false" ht="13.5" hidden="false" customHeight="true" outlineLevel="0" collapsed="false">
      <c r="B32" s="17" t="n">
        <f aca="false">EDATE(B31,1)</f>
        <v>45231</v>
      </c>
      <c r="C32" s="18" t="n">
        <f aca="false">IF(B32&lt;$C$5,0,FLOOR(DATEDIF($C$5,B32,"Y")/$C$4,1)*$C$3)</f>
        <v>2</v>
      </c>
      <c r="D32" s="18" t="n">
        <f aca="false">IF(B32&lt;$C$5,0,$C$2/12+C32/12)</f>
        <v>1.16666666666667</v>
      </c>
      <c r="E32" s="19" t="str">
        <f aca="false">IF(B32&lt;$C$5,"not started","="&amp;$C$2+ROUND(C32,2)&amp;"/12")</f>
        <v>=14/12</v>
      </c>
      <c r="F32" s="20" t="n">
        <f aca="false">IF(B32&lt;$C$5,0,F31+ D32)</f>
        <v>11.5</v>
      </c>
      <c r="G32" s="21"/>
      <c r="H32" s="22" t="n">
        <f aca="false">IF(B32&lt;$C$5,0,H31+ D32-G32)</f>
        <v>11.5</v>
      </c>
      <c r="I32" s="22" t="n">
        <f aca="false">CEILING(TRUNC(H32,6),0.5)</f>
        <v>11.5</v>
      </c>
      <c r="J32" s="22" t="n">
        <f aca="false">FLOOR(TRUNC(H32,6),0.5)</f>
        <v>11.5</v>
      </c>
    </row>
    <row r="33" customFormat="false" ht="13.5" hidden="false" customHeight="true" outlineLevel="0" collapsed="false">
      <c r="B33" s="17" t="n">
        <f aca="false">EDATE(B32,1)</f>
        <v>45261</v>
      </c>
      <c r="C33" s="18" t="n">
        <f aca="false">IF(B33&lt;$C$5,0,FLOOR(DATEDIF($C$5,B33,"Y")/$C$4,1)*$C$3)</f>
        <v>2</v>
      </c>
      <c r="D33" s="18" t="n">
        <f aca="false">IF(B33&lt;$C$5,0,$C$2/12+C33/12)</f>
        <v>1.16666666666667</v>
      </c>
      <c r="E33" s="19" t="str">
        <f aca="false">IF(B33&lt;$C$5,"not started","="&amp;$C$2+ROUND(C33,2)&amp;"/12")</f>
        <v>=14/12</v>
      </c>
      <c r="F33" s="20" t="n">
        <f aca="false">IF(B33&lt;$C$5,0,F32+ D33)</f>
        <v>12.6666666666667</v>
      </c>
      <c r="G33" s="21"/>
      <c r="H33" s="22" t="n">
        <f aca="false">IF(B33&lt;$C$5,0,H32+ D33-G33)</f>
        <v>12.6666666666667</v>
      </c>
      <c r="I33" s="22" t="n">
        <f aca="false">CEILING(TRUNC(H33,6),0.5)</f>
        <v>13</v>
      </c>
      <c r="J33" s="22" t="n">
        <f aca="false">FLOOR(TRUNC(H33,6),0.5)</f>
        <v>12.5</v>
      </c>
    </row>
    <row r="34" customFormat="false" ht="13.5" hidden="false" customHeight="true" outlineLevel="0" collapsed="false">
      <c r="B34" s="23" t="str">
        <f aca="false">YEAR(B33)&amp;" entitlement"</f>
        <v>2023 entitlement</v>
      </c>
      <c r="C34" s="24"/>
      <c r="D34" s="25" t="n">
        <f aca="false">SUM(D22:D33)</f>
        <v>12.6666666666667</v>
      </c>
      <c r="E34" s="26"/>
      <c r="F34" s="27"/>
      <c r="G34" s="28"/>
      <c r="H34" s="28"/>
      <c r="I34" s="28"/>
      <c r="J34" s="28"/>
    </row>
    <row r="35" customFormat="false" ht="13.5" hidden="false" customHeight="true" outlineLevel="0" collapsed="false">
      <c r="B35" s="17" t="n">
        <f aca="false">EDATE(B33,1)</f>
        <v>45292</v>
      </c>
      <c r="C35" s="18" t="n">
        <f aca="false">IF(B35&lt;$C$5,0,FLOOR(DATEDIF($C$5,B35,"Y")/$C$4,1)*$C$3)</f>
        <v>2</v>
      </c>
      <c r="D35" s="18" t="n">
        <f aca="false">IF(B35&lt;$C$5,0,$C$2/12+C35/12)</f>
        <v>1.16666666666667</v>
      </c>
      <c r="E35" s="19" t="str">
        <f aca="false">IF(B35&lt;$C$5,"not started","="&amp;$C$2+ROUND(C35,2)&amp;"/12")</f>
        <v>=14/12</v>
      </c>
      <c r="F35" s="20" t="n">
        <f aca="false">IF(B35&lt;$C$5,0,D35)</f>
        <v>1.16666666666667</v>
      </c>
      <c r="G35" s="21"/>
      <c r="H35" s="22" t="n">
        <f aca="false">F35-G35+IF(H33&lt;0,H33)</f>
        <v>1.16666666666667</v>
      </c>
      <c r="I35" s="22" t="n">
        <f aca="false">CEILING(TRUNC(H35,6),0.5)</f>
        <v>1.5</v>
      </c>
      <c r="J35" s="22" t="n">
        <f aca="false">FLOOR(TRUNC(H35,6),0.5)</f>
        <v>1</v>
      </c>
    </row>
    <row r="36" customFormat="false" ht="13.5" hidden="false" customHeight="true" outlineLevel="0" collapsed="false">
      <c r="B36" s="17" t="n">
        <f aca="false">EDATE(B35,1)</f>
        <v>45323</v>
      </c>
      <c r="C36" s="18" t="n">
        <f aca="false">IF(B36&lt;$C$5,0,FLOOR(DATEDIF($C$5,B36,"Y")/$C$4,1)*$C$3)</f>
        <v>2</v>
      </c>
      <c r="D36" s="18" t="n">
        <f aca="false">IF(B36&lt;$C$5,0,$C$2/12+C36/12)</f>
        <v>1.16666666666667</v>
      </c>
      <c r="E36" s="19" t="str">
        <f aca="false">IF(B36&lt;$C$5,"not started","="&amp;$C$2+ROUND(C36,2)&amp;"/12")</f>
        <v>=14/12</v>
      </c>
      <c r="F36" s="20" t="n">
        <f aca="false">IF(B36&lt;$C$5,0,F35+ D36)</f>
        <v>2.33333333333333</v>
      </c>
      <c r="G36" s="21"/>
      <c r="H36" s="22" t="n">
        <f aca="false">IF(B36&lt;$C$5,0,H35+ D36-G36)</f>
        <v>2.33333333333333</v>
      </c>
      <c r="I36" s="22" t="n">
        <f aca="false">CEILING(TRUNC(H36,6),0.5)</f>
        <v>2.5</v>
      </c>
      <c r="J36" s="22" t="n">
        <f aca="false">FLOOR(TRUNC(H36,6),0.5)</f>
        <v>2</v>
      </c>
    </row>
    <row r="37" customFormat="false" ht="13.5" hidden="false" customHeight="true" outlineLevel="0" collapsed="false">
      <c r="B37" s="17" t="n">
        <f aca="false">EDATE(B36,1)</f>
        <v>45352</v>
      </c>
      <c r="C37" s="18" t="n">
        <f aca="false">IF(B37&lt;$C$5,0,FLOOR(DATEDIF($C$5,B37,"Y")/$C$4,1)*$C$3)</f>
        <v>2</v>
      </c>
      <c r="D37" s="18" t="n">
        <f aca="false">IF(B37&lt;$C$5,0,$C$2/12+C37/12)</f>
        <v>1.16666666666667</v>
      </c>
      <c r="E37" s="19" t="str">
        <f aca="false">IF(B37&lt;$C$5,"not started","="&amp;$C$2+ROUND(C37,2)&amp;"/12")</f>
        <v>=14/12</v>
      </c>
      <c r="F37" s="20" t="n">
        <f aca="false">IF(B37&lt;$C$5,0,F36+ D37)</f>
        <v>3.5</v>
      </c>
      <c r="G37" s="21"/>
      <c r="H37" s="22" t="n">
        <f aca="false">IF(B37&lt;$C$5,0,H36+ D37-G37)</f>
        <v>3.5</v>
      </c>
      <c r="I37" s="22" t="n">
        <f aca="false">CEILING(TRUNC(H37,6),0.5)</f>
        <v>3.5</v>
      </c>
      <c r="J37" s="22" t="n">
        <f aca="false">FLOOR(TRUNC(H37,6),0.5)</f>
        <v>3.5</v>
      </c>
    </row>
    <row r="38" customFormat="false" ht="13.5" hidden="false" customHeight="true" outlineLevel="0" collapsed="false">
      <c r="B38" s="17" t="n">
        <f aca="false">EDATE(B37,1)</f>
        <v>45383</v>
      </c>
      <c r="C38" s="18" t="n">
        <f aca="false">IF(B38&lt;$C$5,0,FLOOR(DATEDIF($C$5,B38,"Y")/$C$4,1)*$C$3)</f>
        <v>2</v>
      </c>
      <c r="D38" s="18" t="n">
        <f aca="false">IF(B38&lt;$C$5,0,$C$2/12+C38/12)</f>
        <v>1.16666666666667</v>
      </c>
      <c r="E38" s="19" t="str">
        <f aca="false">IF(B38&lt;$C$5,"not started","="&amp;$C$2+ROUND(C38,2)&amp;"/12")</f>
        <v>=14/12</v>
      </c>
      <c r="F38" s="20" t="n">
        <f aca="false">IF(B38&lt;$C$5,0,F37+ D38)</f>
        <v>4.66666666666667</v>
      </c>
      <c r="G38" s="21"/>
      <c r="H38" s="22" t="n">
        <f aca="false">IF(B38&lt;$C$5,0,H37+ D38-G38)</f>
        <v>4.66666666666667</v>
      </c>
      <c r="I38" s="22" t="n">
        <f aca="false">CEILING(TRUNC(H38,6),0.5)</f>
        <v>5</v>
      </c>
      <c r="J38" s="22" t="n">
        <f aca="false">FLOOR(TRUNC(H38,6),0.5)</f>
        <v>4.5</v>
      </c>
    </row>
    <row r="39" customFormat="false" ht="13.5" hidden="false" customHeight="true" outlineLevel="0" collapsed="false">
      <c r="B39" s="17" t="n">
        <f aca="false">EDATE(B38,1)</f>
        <v>45413</v>
      </c>
      <c r="C39" s="18" t="n">
        <f aca="false">IF(B39&lt;$C$5,0,FLOOR(DATEDIF($C$5,B39,"Y")/$C$4,1)*$C$3)</f>
        <v>2</v>
      </c>
      <c r="D39" s="18" t="n">
        <f aca="false">IF(B39&lt;$C$5,0,$C$2/12+C39/12)</f>
        <v>1.16666666666667</v>
      </c>
      <c r="E39" s="19" t="str">
        <f aca="false">IF(B39&lt;$C$5,"not started","="&amp;$C$2+ROUND(C39,2)&amp;"/12")</f>
        <v>=14/12</v>
      </c>
      <c r="F39" s="20" t="n">
        <f aca="false">IF(B39&lt;$C$5,0,F38+ D39)</f>
        <v>5.83333333333333</v>
      </c>
      <c r="G39" s="21"/>
      <c r="H39" s="22" t="n">
        <f aca="false">IF(B39&lt;$C$5,0,H38+ D39-G39)</f>
        <v>5.83333333333333</v>
      </c>
      <c r="I39" s="22" t="n">
        <f aca="false">CEILING(TRUNC(H39,6),0.5)</f>
        <v>6</v>
      </c>
      <c r="J39" s="22" t="n">
        <f aca="false">FLOOR(TRUNC(H39,6),0.5)</f>
        <v>5.5</v>
      </c>
    </row>
    <row r="40" customFormat="false" ht="13.5" hidden="false" customHeight="true" outlineLevel="0" collapsed="false">
      <c r="B40" s="17" t="n">
        <f aca="false">EDATE(B39,1)</f>
        <v>45444</v>
      </c>
      <c r="C40" s="18" t="n">
        <f aca="false">IF(B40&lt;$C$5,0,FLOOR(DATEDIF($C$5,B40,"Y")/$C$4,1)*$C$3)</f>
        <v>2</v>
      </c>
      <c r="D40" s="18" t="n">
        <f aca="false">IF(B40&lt;$C$5,0,$C$2/12+C40/12)</f>
        <v>1.16666666666667</v>
      </c>
      <c r="E40" s="19" t="str">
        <f aca="false">IF(B40&lt;$C$5,"not started","="&amp;$C$2+ROUND(C40,2)&amp;"/12")</f>
        <v>=14/12</v>
      </c>
      <c r="F40" s="20" t="n">
        <f aca="false">IF(B40&lt;$C$5,0,F39+ D40)</f>
        <v>7</v>
      </c>
      <c r="G40" s="21"/>
      <c r="H40" s="22" t="n">
        <f aca="false">IF(B40&lt;$C$5,0,H39+ D40-G40)</f>
        <v>7</v>
      </c>
      <c r="I40" s="22" t="n">
        <f aca="false">CEILING(TRUNC(H40,6),0.5)</f>
        <v>7</v>
      </c>
      <c r="J40" s="22" t="n">
        <f aca="false">FLOOR(TRUNC(H40,6),0.5)</f>
        <v>7</v>
      </c>
    </row>
    <row r="41" customFormat="false" ht="13.5" hidden="false" customHeight="true" outlineLevel="0" collapsed="false">
      <c r="B41" s="17" t="n">
        <f aca="false">EDATE(B40,1)</f>
        <v>45474</v>
      </c>
      <c r="C41" s="18" t="n">
        <f aca="false">IF(B41&lt;$C$5,0,FLOOR(DATEDIF($C$5,B41,"Y")/$C$4,1)*$C$3)</f>
        <v>2</v>
      </c>
      <c r="D41" s="18" t="n">
        <f aca="false">IF(B41&lt;$C$5,0,$C$2/12+C41/12)</f>
        <v>1.16666666666667</v>
      </c>
      <c r="E41" s="19" t="str">
        <f aca="false">IF(B41&lt;$C$5,"not started","="&amp;$C$2+ROUND(C41,2)&amp;"/12")</f>
        <v>=14/12</v>
      </c>
      <c r="F41" s="20" t="n">
        <f aca="false">IF(B41&lt;$C$5,0,F40+ D41)</f>
        <v>8.16666666666667</v>
      </c>
      <c r="G41" s="21"/>
      <c r="H41" s="22" t="n">
        <f aca="false">IF(B41&lt;$C$5,0,H40+ D41-G41)</f>
        <v>8.16666666666667</v>
      </c>
      <c r="I41" s="22" t="n">
        <f aca="false">CEILING(TRUNC(H41,6),0.5)</f>
        <v>8.5</v>
      </c>
      <c r="J41" s="22" t="n">
        <f aca="false">FLOOR(TRUNC(H41,6),0.5)</f>
        <v>8</v>
      </c>
    </row>
    <row r="42" customFormat="false" ht="13.5" hidden="false" customHeight="true" outlineLevel="0" collapsed="false">
      <c r="B42" s="17" t="n">
        <f aca="false">EDATE(B41,1)</f>
        <v>45505</v>
      </c>
      <c r="C42" s="18" t="n">
        <f aca="false">IF(B42&lt;$C$5,0,FLOOR(DATEDIF($C$5,B42,"Y")/$C$4,1)*$C$3)</f>
        <v>2</v>
      </c>
      <c r="D42" s="18" t="n">
        <f aca="false">IF(B42&lt;$C$5,0,$C$2/12+C42/12)</f>
        <v>1.16666666666667</v>
      </c>
      <c r="E42" s="19" t="str">
        <f aca="false">IF(B42&lt;$C$5,"not started","="&amp;$C$2+ROUND(C42,2)&amp;"/12")</f>
        <v>=14/12</v>
      </c>
      <c r="F42" s="20" t="n">
        <f aca="false">IF(B42&lt;$C$5,0,F41+ D42)</f>
        <v>9.33333333333333</v>
      </c>
      <c r="G42" s="21"/>
      <c r="H42" s="22" t="n">
        <f aca="false">IF(B42&lt;$C$5,0,H41+ D42-G42)</f>
        <v>9.33333333333333</v>
      </c>
      <c r="I42" s="22" t="n">
        <f aca="false">CEILING(TRUNC(H42,6),0.5)</f>
        <v>9.5</v>
      </c>
      <c r="J42" s="22" t="n">
        <f aca="false">FLOOR(TRUNC(H42,6),0.5)</f>
        <v>9</v>
      </c>
    </row>
    <row r="43" customFormat="false" ht="13.5" hidden="false" customHeight="true" outlineLevel="0" collapsed="false">
      <c r="B43" s="17" t="n">
        <f aca="false">EDATE(B42,1)</f>
        <v>45536</v>
      </c>
      <c r="C43" s="18" t="n">
        <f aca="false">IF(B43&lt;$C$5,0,FLOOR(DATEDIF($C$5,B43,"Y")/$C$4,1)*$C$3)</f>
        <v>4</v>
      </c>
      <c r="D43" s="18" t="n">
        <f aca="false">IF(B43&lt;$C$5,0,$C$2/12+C43/12)</f>
        <v>1.33333333333333</v>
      </c>
      <c r="E43" s="19" t="str">
        <f aca="false">IF(B43&lt;$C$5,"not started","="&amp;$C$2+ROUND(C43,2)&amp;"/12")</f>
        <v>=16/12</v>
      </c>
      <c r="F43" s="20" t="n">
        <f aca="false">IF(B43&lt;$C$5,0,F42+ D43)</f>
        <v>10.6666666666667</v>
      </c>
      <c r="G43" s="21"/>
      <c r="H43" s="22" t="n">
        <f aca="false">IF(B43&lt;$C$5,0,H42+ D43-G43)</f>
        <v>10.6666666666667</v>
      </c>
      <c r="I43" s="22" t="n">
        <f aca="false">CEILING(TRUNC(H43,6),0.5)</f>
        <v>11</v>
      </c>
      <c r="J43" s="22" t="n">
        <f aca="false">FLOOR(TRUNC(H43,6),0.5)</f>
        <v>10.5</v>
      </c>
    </row>
    <row r="44" customFormat="false" ht="13.5" hidden="false" customHeight="true" outlineLevel="0" collapsed="false">
      <c r="B44" s="17" t="n">
        <f aca="false">EDATE(B43,1)</f>
        <v>45566</v>
      </c>
      <c r="C44" s="18" t="n">
        <f aca="false">IF(B44&lt;$C$5,0,FLOOR(DATEDIF($C$5,B44,"Y")/$C$4,1)*$C$3)</f>
        <v>4</v>
      </c>
      <c r="D44" s="18" t="n">
        <f aca="false">IF(B44&lt;$C$5,0,$C$2/12+C44/12)</f>
        <v>1.33333333333333</v>
      </c>
      <c r="E44" s="19" t="str">
        <f aca="false">IF(B44&lt;$C$5,"not started","="&amp;$C$2+ROUND(C44,2)&amp;"/12")</f>
        <v>=16/12</v>
      </c>
      <c r="F44" s="20" t="n">
        <f aca="false">IF(B44&lt;$C$5,0,F43+ D44)</f>
        <v>12</v>
      </c>
      <c r="G44" s="21"/>
      <c r="H44" s="22" t="n">
        <f aca="false">IF(B44&lt;$C$5,0,H43+ D44-G44)</f>
        <v>12</v>
      </c>
      <c r="I44" s="22" t="n">
        <f aca="false">CEILING(TRUNC(H44,6),0.5)</f>
        <v>12</v>
      </c>
      <c r="J44" s="22" t="n">
        <f aca="false">FLOOR(TRUNC(H44,6),0.5)</f>
        <v>12</v>
      </c>
    </row>
    <row r="45" customFormat="false" ht="13.5" hidden="false" customHeight="true" outlineLevel="0" collapsed="false">
      <c r="B45" s="17" t="n">
        <f aca="false">EDATE(B44,1)</f>
        <v>45597</v>
      </c>
      <c r="C45" s="18" t="n">
        <f aca="false">IF(B45&lt;$C$5,0,FLOOR(DATEDIF($C$5,B45,"Y")/$C$4,1)*$C$3)</f>
        <v>4</v>
      </c>
      <c r="D45" s="18" t="n">
        <f aca="false">IF(B45&lt;$C$5,0,$C$2/12+C45/12)</f>
        <v>1.33333333333333</v>
      </c>
      <c r="E45" s="19" t="str">
        <f aca="false">IF(B45&lt;$C$5,"not started","="&amp;$C$2+ROUND(C45,2)&amp;"/12")</f>
        <v>=16/12</v>
      </c>
      <c r="F45" s="20" t="n">
        <f aca="false">IF(B45&lt;$C$5,0,F44+ D45)</f>
        <v>13.3333333333333</v>
      </c>
      <c r="G45" s="21"/>
      <c r="H45" s="22" t="n">
        <f aca="false">IF(B45&lt;$C$5,0,H44+ D45-G45)</f>
        <v>13.3333333333333</v>
      </c>
      <c r="I45" s="22" t="n">
        <f aca="false">CEILING(TRUNC(H45,6),0.5)</f>
        <v>13.5</v>
      </c>
      <c r="J45" s="22" t="n">
        <f aca="false">FLOOR(TRUNC(H45,6),0.5)</f>
        <v>13</v>
      </c>
    </row>
    <row r="46" customFormat="false" ht="13.5" hidden="false" customHeight="true" outlineLevel="0" collapsed="false">
      <c r="B46" s="17" t="n">
        <f aca="false">EDATE(B45,1)</f>
        <v>45627</v>
      </c>
      <c r="C46" s="18" t="n">
        <f aca="false">IF(B46&lt;$C$5,0,FLOOR(DATEDIF($C$5,B46,"Y")/$C$4,1)*$C$3)</f>
        <v>4</v>
      </c>
      <c r="D46" s="18" t="n">
        <f aca="false">IF(B46&lt;$C$5,0,$C$2/12+C46/12)</f>
        <v>1.33333333333333</v>
      </c>
      <c r="E46" s="19" t="str">
        <f aca="false">IF(B46&lt;$C$5,"not started","="&amp;$C$2+ROUND(C46,2)&amp;"/12")</f>
        <v>=16/12</v>
      </c>
      <c r="F46" s="20" t="n">
        <f aca="false">IF(B46&lt;$C$5,0,F45+ D46)</f>
        <v>14.6666666666667</v>
      </c>
      <c r="G46" s="21"/>
      <c r="H46" s="22" t="n">
        <f aca="false">IF(B46&lt;$C$5,0,H45+ D46-G46)</f>
        <v>14.6666666666667</v>
      </c>
      <c r="I46" s="22" t="n">
        <f aca="false">CEILING(TRUNC(H46,6),0.5)</f>
        <v>15</v>
      </c>
      <c r="J46" s="22" t="n">
        <f aca="false">FLOOR(TRUNC(H46,6),0.5)</f>
        <v>14.5</v>
      </c>
    </row>
    <row r="47" customFormat="false" ht="13.5" hidden="false" customHeight="true" outlineLevel="0" collapsed="false">
      <c r="B47" s="23" t="str">
        <f aca="false">YEAR(B46)&amp;" entitlement"</f>
        <v>2024 entitlement</v>
      </c>
      <c r="C47" s="29"/>
      <c r="D47" s="30" t="n">
        <f aca="false">SUM(D35:D46)</f>
        <v>14.6666666666667</v>
      </c>
      <c r="E47" s="31"/>
      <c r="F47" s="32"/>
      <c r="G47" s="28"/>
      <c r="H47" s="33"/>
      <c r="I47" s="33"/>
      <c r="J47" s="33"/>
    </row>
    <row r="48" customFormat="false" ht="13.5" hidden="false" customHeight="true" outlineLevel="0" collapsed="false">
      <c r="B48" s="17" t="n">
        <f aca="false">EDATE(B46,1)</f>
        <v>45658</v>
      </c>
      <c r="C48" s="18" t="n">
        <f aca="false">IF(B48&lt;$C$5,0,FLOOR(DATEDIF($C$5,B48,"Y")/$C$4,1)*$C$3)</f>
        <v>4</v>
      </c>
      <c r="D48" s="18" t="n">
        <f aca="false">IF(B48&lt;$C$5,0,$C$2/12+C48/12)</f>
        <v>1.33333333333333</v>
      </c>
      <c r="E48" s="19" t="str">
        <f aca="false">IF(B48&lt;$C$5,"not started","="&amp;$C$2+ROUND(C48,2)&amp;"/12")</f>
        <v>=16/12</v>
      </c>
      <c r="F48" s="34" t="n">
        <f aca="false">IF(B48&lt;$C$5,0,D48)</f>
        <v>1.33333333333333</v>
      </c>
      <c r="G48" s="35"/>
      <c r="H48" s="22" t="n">
        <f aca="false">F48-G48+IF(H46&lt;0,H46)</f>
        <v>1.33333333333333</v>
      </c>
      <c r="I48" s="22" t="n">
        <f aca="false">CEILING(TRUNC(H48,6),0.5)</f>
        <v>1.5</v>
      </c>
      <c r="J48" s="22" t="n">
        <f aca="false">FLOOR(TRUNC(H48,6),0.5)</f>
        <v>1</v>
      </c>
    </row>
    <row r="49" customFormat="false" ht="13.5" hidden="false" customHeight="true" outlineLevel="0" collapsed="false">
      <c r="B49" s="17" t="n">
        <f aca="false">EDATE(B48,1)</f>
        <v>45689</v>
      </c>
      <c r="C49" s="18" t="n">
        <f aca="false">IF(B49&lt;$C$5,0,FLOOR(DATEDIF($C$5,B49,"Y")/$C$4,1)*$C$3)</f>
        <v>4</v>
      </c>
      <c r="D49" s="18" t="n">
        <f aca="false">IF(B49&lt;$C$5,0,$C$2/12+C49/12)</f>
        <v>1.33333333333333</v>
      </c>
      <c r="E49" s="19" t="str">
        <f aca="false">IF(B49&lt;$C$5,"not started","="&amp;$C$2+ROUND(C49,2)&amp;"/12")</f>
        <v>=16/12</v>
      </c>
      <c r="F49" s="20" t="n">
        <f aca="false">IF(B49&lt;$C$5,0,F48+ D49)</f>
        <v>2.66666666666667</v>
      </c>
      <c r="G49" s="21"/>
      <c r="H49" s="22" t="n">
        <f aca="false">IF(B49&lt;$C$5,0,H48+ D49-G49)</f>
        <v>2.66666666666667</v>
      </c>
      <c r="I49" s="22" t="n">
        <f aca="false">CEILING(TRUNC(H49,6),0.5)</f>
        <v>3</v>
      </c>
      <c r="J49" s="22" t="n">
        <f aca="false">FLOOR(TRUNC(H49,6),0.5)</f>
        <v>2.5</v>
      </c>
    </row>
    <row r="50" customFormat="false" ht="13.5" hidden="false" customHeight="true" outlineLevel="0" collapsed="false">
      <c r="B50" s="17" t="n">
        <f aca="false">EDATE(B49,1)</f>
        <v>45717</v>
      </c>
      <c r="C50" s="18" t="n">
        <f aca="false">IF(B50&lt;$C$5,0,FLOOR(DATEDIF($C$5,B50,"Y")/$C$4,1)*$C$3)</f>
        <v>4</v>
      </c>
      <c r="D50" s="18" t="n">
        <f aca="false">IF(B50&lt;$C$5,0,$C$2/12+C50/12)</f>
        <v>1.33333333333333</v>
      </c>
      <c r="E50" s="19" t="str">
        <f aca="false">IF(B50&lt;$C$5,"not started","="&amp;$C$2+ROUND(C50,2)&amp;"/12")</f>
        <v>=16/12</v>
      </c>
      <c r="F50" s="20" t="n">
        <f aca="false">IF(B50&lt;$C$5,0,F49+ D50)</f>
        <v>4</v>
      </c>
      <c r="G50" s="21"/>
      <c r="H50" s="22" t="n">
        <f aca="false">IF(B50&lt;$C$5,0,H49+ D50-G50)</f>
        <v>4</v>
      </c>
      <c r="I50" s="22" t="n">
        <f aca="false">CEILING(TRUNC(H50,6),0.5)</f>
        <v>4</v>
      </c>
      <c r="J50" s="22" t="n">
        <f aca="false">FLOOR(TRUNC(H50,6),0.5)</f>
        <v>4</v>
      </c>
    </row>
    <row r="51" customFormat="false" ht="13.5" hidden="false" customHeight="true" outlineLevel="0" collapsed="false">
      <c r="B51" s="17" t="n">
        <f aca="false">EDATE(B50,1)</f>
        <v>45748</v>
      </c>
      <c r="C51" s="18" t="n">
        <f aca="false">IF(B51&lt;$C$5,0,FLOOR(DATEDIF($C$5,B51,"Y")/$C$4,1)*$C$3)</f>
        <v>4</v>
      </c>
      <c r="D51" s="18" t="n">
        <f aca="false">IF(B51&lt;$C$5,0,$C$2/12+C51/12)</f>
        <v>1.33333333333333</v>
      </c>
      <c r="E51" s="19" t="str">
        <f aca="false">IF(B51&lt;$C$5,"not started","="&amp;$C$2+ROUND(C51,2)&amp;"/12")</f>
        <v>=16/12</v>
      </c>
      <c r="F51" s="20" t="n">
        <f aca="false">IF(B51&lt;$C$5,0,F50+ D51)</f>
        <v>5.33333333333333</v>
      </c>
      <c r="G51" s="21"/>
      <c r="H51" s="22" t="n">
        <f aca="false">IF(B51&lt;$C$5,0,H50+ D51-G51)</f>
        <v>5.33333333333333</v>
      </c>
      <c r="I51" s="22" t="n">
        <f aca="false">CEILING(TRUNC(H51,6),0.5)</f>
        <v>5.5</v>
      </c>
      <c r="J51" s="22" t="n">
        <f aca="false">FLOOR(TRUNC(H51,6),0.5)</f>
        <v>5</v>
      </c>
    </row>
    <row r="52" customFormat="false" ht="13.5" hidden="false" customHeight="true" outlineLevel="0" collapsed="false">
      <c r="B52" s="17" t="n">
        <f aca="false">EDATE(B51,1)</f>
        <v>45778</v>
      </c>
      <c r="C52" s="18" t="n">
        <f aca="false">IF(B52&lt;$C$5,0,FLOOR(DATEDIF($C$5,B52,"Y")/$C$4,1)*$C$3)</f>
        <v>4</v>
      </c>
      <c r="D52" s="18" t="n">
        <f aca="false">IF(B52&lt;$C$5,0,$C$2/12+C52/12)</f>
        <v>1.33333333333333</v>
      </c>
      <c r="E52" s="19" t="str">
        <f aca="false">IF(B52&lt;$C$5,"not started","="&amp;$C$2+ROUND(C52,2)&amp;"/12")</f>
        <v>=16/12</v>
      </c>
      <c r="F52" s="20" t="n">
        <f aca="false">IF(B52&lt;$C$5,0,F51+ D52)</f>
        <v>6.66666666666667</v>
      </c>
      <c r="G52" s="21"/>
      <c r="H52" s="22" t="n">
        <f aca="false">IF(B52&lt;$C$5,0,H51+ D52-G52)</f>
        <v>6.66666666666667</v>
      </c>
      <c r="I52" s="22" t="n">
        <f aca="false">CEILING(TRUNC(H52,6),0.5)</f>
        <v>7</v>
      </c>
      <c r="J52" s="22" t="n">
        <f aca="false">FLOOR(TRUNC(H52,6),0.5)</f>
        <v>6.5</v>
      </c>
    </row>
    <row r="53" customFormat="false" ht="13.5" hidden="false" customHeight="true" outlineLevel="0" collapsed="false">
      <c r="B53" s="17" t="n">
        <f aca="false">EDATE(B52,1)</f>
        <v>45809</v>
      </c>
      <c r="C53" s="18" t="n">
        <f aca="false">IF(B53&lt;$C$5,0,FLOOR(DATEDIF($C$5,B53,"Y")/$C$4,1)*$C$3)</f>
        <v>4</v>
      </c>
      <c r="D53" s="18" t="n">
        <f aca="false">IF(B53&lt;$C$5,0,$C$2/12+C53/12)</f>
        <v>1.33333333333333</v>
      </c>
      <c r="E53" s="19" t="str">
        <f aca="false">IF(B53&lt;$C$5,"not started","="&amp;$C$2+ROUND(C53,2)&amp;"/12")</f>
        <v>=16/12</v>
      </c>
      <c r="F53" s="20" t="n">
        <f aca="false">IF(B53&lt;$C$5,0,F52+ D53)</f>
        <v>8</v>
      </c>
      <c r="G53" s="21"/>
      <c r="H53" s="22" t="n">
        <f aca="false">IF(B53&lt;$C$5,0,H52+ D53-G53)</f>
        <v>8</v>
      </c>
      <c r="I53" s="22" t="n">
        <f aca="false">CEILING(TRUNC(H53,6),0.5)</f>
        <v>8</v>
      </c>
      <c r="J53" s="22" t="n">
        <f aca="false">FLOOR(TRUNC(H53,6),0.5)</f>
        <v>8</v>
      </c>
    </row>
    <row r="54" customFormat="false" ht="13.5" hidden="false" customHeight="true" outlineLevel="0" collapsed="false">
      <c r="B54" s="17" t="n">
        <f aca="false">EDATE(B53,1)</f>
        <v>45839</v>
      </c>
      <c r="C54" s="18" t="n">
        <f aca="false">IF(B54&lt;$C$5,0,FLOOR(DATEDIF($C$5,B54,"Y")/$C$4,1)*$C$3)</f>
        <v>4</v>
      </c>
      <c r="D54" s="18" t="n">
        <f aca="false">IF(B54&lt;$C$5,0,$C$2/12+C54/12)</f>
        <v>1.33333333333333</v>
      </c>
      <c r="E54" s="19" t="str">
        <f aca="false">IF(B54&lt;$C$5,"not started","="&amp;$C$2+ROUND(C54,2)&amp;"/12")</f>
        <v>=16/12</v>
      </c>
      <c r="F54" s="20" t="n">
        <f aca="false">IF(B54&lt;$C$5,0,F53+ D54)</f>
        <v>9.33333333333333</v>
      </c>
      <c r="G54" s="21"/>
      <c r="H54" s="22" t="n">
        <f aca="false">IF(B54&lt;$C$5,0,H53+ D54-G54)</f>
        <v>9.33333333333333</v>
      </c>
      <c r="I54" s="22" t="n">
        <f aca="false">CEILING(TRUNC(H54,6),0.5)</f>
        <v>9.5</v>
      </c>
      <c r="J54" s="22" t="n">
        <f aca="false">FLOOR(TRUNC(H54,6),0.5)</f>
        <v>9</v>
      </c>
    </row>
    <row r="55" customFormat="false" ht="13.5" hidden="false" customHeight="true" outlineLevel="0" collapsed="false">
      <c r="B55" s="17" t="n">
        <f aca="false">EDATE(B54,1)</f>
        <v>45870</v>
      </c>
      <c r="C55" s="18" t="n">
        <f aca="false">IF(B55&lt;$C$5,0,FLOOR(DATEDIF($C$5,B55,"Y")/$C$4,1)*$C$3)</f>
        <v>4</v>
      </c>
      <c r="D55" s="18" t="n">
        <f aca="false">IF(B55&lt;$C$5,0,$C$2/12+C55/12)</f>
        <v>1.33333333333333</v>
      </c>
      <c r="E55" s="19" t="str">
        <f aca="false">IF(B55&lt;$C$5,"not started","="&amp;$C$2+ROUND(C55,2)&amp;"/12")</f>
        <v>=16/12</v>
      </c>
      <c r="F55" s="20" t="n">
        <f aca="false">IF(B55&lt;$C$5,0,F54+ D55)</f>
        <v>10.6666666666667</v>
      </c>
      <c r="G55" s="21"/>
      <c r="H55" s="22" t="n">
        <f aca="false">IF(B55&lt;$C$5,0,H54+ D55-G55)</f>
        <v>10.6666666666667</v>
      </c>
      <c r="I55" s="22" t="n">
        <f aca="false">CEILING(TRUNC(H55,6),0.5)</f>
        <v>11</v>
      </c>
      <c r="J55" s="22" t="n">
        <f aca="false">FLOOR(TRUNC(H55,6),0.5)</f>
        <v>10.5</v>
      </c>
    </row>
    <row r="56" customFormat="false" ht="13.5" hidden="false" customHeight="true" outlineLevel="0" collapsed="false">
      <c r="B56" s="17" t="n">
        <f aca="false">EDATE(B55,1)</f>
        <v>45901</v>
      </c>
      <c r="C56" s="18" t="n">
        <f aca="false">IF(B56&lt;$C$5,0,FLOOR(DATEDIF($C$5,B56,"Y")/$C$4,1)*$C$3)</f>
        <v>6</v>
      </c>
      <c r="D56" s="18" t="n">
        <f aca="false">IF(B56&lt;$C$5,0,$C$2/12+C56/12)</f>
        <v>1.5</v>
      </c>
      <c r="E56" s="19" t="str">
        <f aca="false">IF(B56&lt;$C$5,"not started","="&amp;$C$2+ROUND(C56,2)&amp;"/12")</f>
        <v>=18/12</v>
      </c>
      <c r="F56" s="20" t="n">
        <f aca="false">IF(B56&lt;$C$5,0,F55+ D56)</f>
        <v>12.1666666666667</v>
      </c>
      <c r="G56" s="21"/>
      <c r="H56" s="22" t="n">
        <f aca="false">IF(B56&lt;$C$5,0,H55+ D56-G56)</f>
        <v>12.1666666666667</v>
      </c>
      <c r="I56" s="22" t="n">
        <f aca="false">CEILING(TRUNC(H56,6),0.5)</f>
        <v>12.5</v>
      </c>
      <c r="J56" s="22" t="n">
        <f aca="false">FLOOR(TRUNC(H56,6),0.5)</f>
        <v>12</v>
      </c>
    </row>
    <row r="57" customFormat="false" ht="13.5" hidden="false" customHeight="true" outlineLevel="0" collapsed="false">
      <c r="B57" s="17" t="n">
        <f aca="false">EDATE(B56,1)</f>
        <v>45931</v>
      </c>
      <c r="C57" s="18" t="n">
        <f aca="false">IF(B57&lt;$C$5,0,FLOOR(DATEDIF($C$5,B57,"Y")/$C$4,1)*$C$3)</f>
        <v>6</v>
      </c>
      <c r="D57" s="18" t="n">
        <f aca="false">IF(B57&lt;$C$5,0,$C$2/12+C57/12)</f>
        <v>1.5</v>
      </c>
      <c r="E57" s="19" t="str">
        <f aca="false">IF(B57&lt;$C$5,"not started","="&amp;$C$2+ROUND(C57,2)&amp;"/12")</f>
        <v>=18/12</v>
      </c>
      <c r="F57" s="20" t="n">
        <f aca="false">IF(B57&lt;$C$5,0,F56+ D57)</f>
        <v>13.6666666666667</v>
      </c>
      <c r="G57" s="21"/>
      <c r="H57" s="22" t="n">
        <f aca="false">IF(B57&lt;$C$5,0,H56+ D57-G57)</f>
        <v>13.6666666666667</v>
      </c>
      <c r="I57" s="22" t="n">
        <f aca="false">CEILING(TRUNC(H57,6),0.5)</f>
        <v>14</v>
      </c>
      <c r="J57" s="22" t="n">
        <f aca="false">FLOOR(TRUNC(H57,6),0.5)</f>
        <v>13.5</v>
      </c>
    </row>
    <row r="58" customFormat="false" ht="13.5" hidden="false" customHeight="true" outlineLevel="0" collapsed="false">
      <c r="B58" s="17" t="n">
        <f aca="false">EDATE(B57,1)</f>
        <v>45962</v>
      </c>
      <c r="C58" s="18" t="n">
        <f aca="false">IF(B58&lt;$C$5,0,FLOOR(DATEDIF($C$5,B58,"Y")/$C$4,1)*$C$3)</f>
        <v>6</v>
      </c>
      <c r="D58" s="18" t="n">
        <f aca="false">IF(B58&lt;$C$5,0,$C$2/12+C58/12)</f>
        <v>1.5</v>
      </c>
      <c r="E58" s="19" t="str">
        <f aca="false">IF(B58&lt;$C$5,"not started","="&amp;$C$2+ROUND(C58,2)&amp;"/12")</f>
        <v>=18/12</v>
      </c>
      <c r="F58" s="20" t="n">
        <f aca="false">IF(B58&lt;$C$5,0,F57+ D58)</f>
        <v>15.1666666666667</v>
      </c>
      <c r="G58" s="21"/>
      <c r="H58" s="22" t="n">
        <f aca="false">IF(B58&lt;$C$5,0,H57+ D58-G58)</f>
        <v>15.1666666666667</v>
      </c>
      <c r="I58" s="22" t="n">
        <f aca="false">CEILING(TRUNC(H58,6),0.5)</f>
        <v>15.5</v>
      </c>
      <c r="J58" s="22" t="n">
        <f aca="false">FLOOR(TRUNC(H58,6),0.5)</f>
        <v>15</v>
      </c>
    </row>
    <row r="59" customFormat="false" ht="13.5" hidden="false" customHeight="true" outlineLevel="0" collapsed="false">
      <c r="B59" s="17" t="n">
        <f aca="false">EDATE(B58,1)</f>
        <v>45992</v>
      </c>
      <c r="C59" s="18" t="n">
        <f aca="false">IF(B59&lt;$C$5,0,FLOOR(DATEDIF($C$5,B59,"Y")/$C$4,1)*$C$3)</f>
        <v>6</v>
      </c>
      <c r="D59" s="18" t="n">
        <f aca="false">IF(B59&lt;$C$5,0,$C$2/12+C59/12)</f>
        <v>1.5</v>
      </c>
      <c r="E59" s="19" t="str">
        <f aca="false">IF(B59&lt;$C$5,"not started","="&amp;$C$2+ROUND(C59,2)&amp;"/12")</f>
        <v>=18/12</v>
      </c>
      <c r="F59" s="20" t="n">
        <f aca="false">IF(B59&lt;$C$5,0,F58+ D59)</f>
        <v>16.6666666666667</v>
      </c>
      <c r="G59" s="21"/>
      <c r="H59" s="22" t="n">
        <f aca="false">IF(B59&lt;$C$5,0,H58+ D59-G59)</f>
        <v>16.6666666666667</v>
      </c>
      <c r="I59" s="22" t="n">
        <f aca="false">CEILING(TRUNC(H59,6),0.5)</f>
        <v>17</v>
      </c>
      <c r="J59" s="22" t="n">
        <f aca="false">FLOOR(TRUNC(H59,6),0.5)</f>
        <v>16.5</v>
      </c>
    </row>
    <row r="60" customFormat="false" ht="13.5" hidden="false" customHeight="true" outlineLevel="0" collapsed="false">
      <c r="B60" s="23" t="str">
        <f aca="false">YEAR(B59)&amp;" entitlement"</f>
        <v>2025 entitlement</v>
      </c>
      <c r="C60" s="29"/>
      <c r="D60" s="30" t="n">
        <f aca="false">SUM(D48:D59)</f>
        <v>16.6666666666667</v>
      </c>
      <c r="E60" s="31"/>
      <c r="F60" s="36"/>
      <c r="G60" s="28" t="n">
        <f aca="false">SUM(G48:G59)</f>
        <v>0</v>
      </c>
      <c r="H60" s="37"/>
      <c r="I60" s="37"/>
      <c r="J60" s="37"/>
    </row>
    <row r="61" customFormat="false" ht="13.5" hidden="false" customHeight="true" outlineLevel="0" collapsed="false">
      <c r="B61" s="17" t="n">
        <f aca="false">EDATE(B59,1)</f>
        <v>46023</v>
      </c>
      <c r="C61" s="18" t="n">
        <f aca="false">IF(B61&lt;$C$5,0,FLOOR(DATEDIF($C$5,B61,"Y")/$C$4,1)*$C$3)</f>
        <v>6</v>
      </c>
      <c r="D61" s="18" t="n">
        <f aca="false">IF(B61&lt;$C$5,0,$C$2/12+C61/12)</f>
        <v>1.5</v>
      </c>
      <c r="E61" s="19" t="str">
        <f aca="false">IF(B61&lt;$C$5,"not started","="&amp;$C$2+ROUND(C61,2)&amp;"/12")</f>
        <v>=18/12</v>
      </c>
      <c r="F61" s="20" t="n">
        <f aca="false">IF(B61&lt;$C$5,0,D61)</f>
        <v>1.5</v>
      </c>
      <c r="G61" s="21"/>
      <c r="H61" s="22" t="n">
        <f aca="false">F61-G61+IF(H59&lt;0,H59)</f>
        <v>1.5</v>
      </c>
      <c r="I61" s="22" t="n">
        <f aca="false">CEILING(TRUNC(H61,6),0.5)</f>
        <v>1.5</v>
      </c>
      <c r="J61" s="22" t="n">
        <f aca="false">FLOOR(TRUNC(H61,6),0.5)</f>
        <v>1.5</v>
      </c>
    </row>
    <row r="62" customFormat="false" ht="13.5" hidden="false" customHeight="true" outlineLevel="0" collapsed="false">
      <c r="B62" s="17" t="n">
        <f aca="false">EDATE(B61,1)</f>
        <v>46054</v>
      </c>
      <c r="C62" s="18" t="n">
        <f aca="false">IF(B62&lt;$C$5,0,FLOOR(DATEDIF($C$5,B62,"Y")/$C$4,1)*$C$3)</f>
        <v>6</v>
      </c>
      <c r="D62" s="18" t="n">
        <f aca="false">IF(B62&lt;$C$5,0,$C$2/12+C62/12)</f>
        <v>1.5</v>
      </c>
      <c r="E62" s="19" t="str">
        <f aca="false">IF(B62&lt;$C$5,"not started","="&amp;$C$2+ROUND(C62,2)&amp;"/12")</f>
        <v>=18/12</v>
      </c>
      <c r="F62" s="20" t="n">
        <f aca="false">IF(B62&lt;$C$5,0,F61+ D62)</f>
        <v>3</v>
      </c>
      <c r="G62" s="21"/>
      <c r="H62" s="22" t="n">
        <f aca="false">IF(B62&lt;$C$5,0,H61+ D62-G62)</f>
        <v>3</v>
      </c>
      <c r="I62" s="22" t="n">
        <f aca="false">CEILING(TRUNC(H62,6),0.5)</f>
        <v>3</v>
      </c>
      <c r="J62" s="22" t="n">
        <f aca="false">FLOOR(TRUNC(H62,6),0.5)</f>
        <v>3</v>
      </c>
    </row>
    <row r="63" customFormat="false" ht="13.5" hidden="false" customHeight="true" outlineLevel="0" collapsed="false">
      <c r="B63" s="17" t="n">
        <f aca="false">EDATE(B62,1)</f>
        <v>46082</v>
      </c>
      <c r="C63" s="18" t="n">
        <f aca="false">IF(B63&lt;$C$5,0,FLOOR(DATEDIF($C$5,B63,"Y")/$C$4,1)*$C$3)</f>
        <v>6</v>
      </c>
      <c r="D63" s="18" t="n">
        <f aca="false">IF(B63&lt;$C$5,0,$C$2/12+C63/12)</f>
        <v>1.5</v>
      </c>
      <c r="E63" s="19" t="str">
        <f aca="false">IF(B63&lt;$C$5,"not started","="&amp;$C$2+ROUND(C63,2)&amp;"/12")</f>
        <v>=18/12</v>
      </c>
      <c r="F63" s="20" t="n">
        <f aca="false">IF(B63&lt;$C$5,0,F62+ D63)</f>
        <v>4.5</v>
      </c>
      <c r="G63" s="21"/>
      <c r="H63" s="22" t="n">
        <f aca="false">IF(B63&lt;$C$5,0,H62+ D63-G63)</f>
        <v>4.5</v>
      </c>
      <c r="I63" s="22" t="n">
        <f aca="false">CEILING(TRUNC(H63,6),0.5)</f>
        <v>4.5</v>
      </c>
      <c r="J63" s="22" t="n">
        <f aca="false">FLOOR(TRUNC(H63,6),0.5)</f>
        <v>4.5</v>
      </c>
    </row>
    <row r="64" customFormat="false" ht="13.5" hidden="false" customHeight="true" outlineLevel="0" collapsed="false">
      <c r="B64" s="17" t="n">
        <f aca="false">EDATE(B63,1)</f>
        <v>46113</v>
      </c>
      <c r="C64" s="18" t="n">
        <f aca="false">IF(B64&lt;$C$5,0,FLOOR(DATEDIF($C$5,B64,"Y")/$C$4,1)*$C$3)</f>
        <v>6</v>
      </c>
      <c r="D64" s="18" t="n">
        <f aca="false">IF(B64&lt;$C$5,0,$C$2/12+C64/12)</f>
        <v>1.5</v>
      </c>
      <c r="E64" s="19" t="str">
        <f aca="false">IF(B64&lt;$C$5,"not started","="&amp;$C$2+ROUND(C64,2)&amp;"/12")</f>
        <v>=18/12</v>
      </c>
      <c r="F64" s="20" t="n">
        <f aca="false">IF(B64&lt;$C$5,0,F63+ D64)</f>
        <v>6</v>
      </c>
      <c r="G64" s="21"/>
      <c r="H64" s="22" t="n">
        <f aca="false">IF(B64&lt;$C$5,0,H63+ D64-G64)</f>
        <v>6</v>
      </c>
      <c r="I64" s="22" t="n">
        <f aca="false">CEILING(TRUNC(H64,6),0.5)</f>
        <v>6</v>
      </c>
      <c r="J64" s="22" t="n">
        <f aca="false">FLOOR(TRUNC(H64,6),0.5)</f>
        <v>6</v>
      </c>
    </row>
    <row r="65" customFormat="false" ht="13.5" hidden="false" customHeight="true" outlineLevel="0" collapsed="false">
      <c r="B65" s="17" t="n">
        <f aca="false">EDATE(B64,1)</f>
        <v>46143</v>
      </c>
      <c r="C65" s="18" t="n">
        <f aca="false">IF(B65&lt;$C$5,0,FLOOR(DATEDIF($C$5,B65,"Y")/$C$4,1)*$C$3)</f>
        <v>6</v>
      </c>
      <c r="D65" s="18" t="n">
        <f aca="false">IF(B65&lt;$C$5,0,$C$2/12+C65/12)</f>
        <v>1.5</v>
      </c>
      <c r="E65" s="19" t="str">
        <f aca="false">IF(B65&lt;$C$5,"not started","="&amp;$C$2+ROUND(C65,2)&amp;"/12")</f>
        <v>=18/12</v>
      </c>
      <c r="F65" s="20" t="n">
        <f aca="false">IF(B65&lt;$C$5,0,F64+ D65)</f>
        <v>7.5</v>
      </c>
      <c r="G65" s="21"/>
      <c r="H65" s="22" t="n">
        <f aca="false">IF(B65&lt;$C$5,0,H64+ D65-G65)</f>
        <v>7.5</v>
      </c>
      <c r="I65" s="22" t="n">
        <f aca="false">CEILING(TRUNC(H65,6),0.5)</f>
        <v>7.5</v>
      </c>
      <c r="J65" s="22" t="n">
        <f aca="false">FLOOR(TRUNC(H65,6),0.5)</f>
        <v>7.5</v>
      </c>
    </row>
    <row r="66" customFormat="false" ht="13.5" hidden="false" customHeight="true" outlineLevel="0" collapsed="false">
      <c r="B66" s="17" t="n">
        <f aca="false">EDATE(B65,1)</f>
        <v>46174</v>
      </c>
      <c r="C66" s="18" t="n">
        <f aca="false">IF(B66&lt;$C$5,0,FLOOR(DATEDIF($C$5,B66,"Y")/$C$4,1)*$C$3)</f>
        <v>6</v>
      </c>
      <c r="D66" s="18" t="n">
        <f aca="false">IF(B66&lt;$C$5,0,$C$2/12+C66/12)</f>
        <v>1.5</v>
      </c>
      <c r="E66" s="19" t="str">
        <f aca="false">IF(B66&lt;$C$5,"not started","="&amp;$C$2+ROUND(C66,2)&amp;"/12")</f>
        <v>=18/12</v>
      </c>
      <c r="F66" s="20" t="n">
        <f aca="false">IF(B66&lt;$C$5,0,F65+ D66)</f>
        <v>9</v>
      </c>
      <c r="G66" s="21"/>
      <c r="H66" s="22" t="n">
        <f aca="false">IF(B66&lt;$C$5,0,H65+ D66-G66)</f>
        <v>9</v>
      </c>
      <c r="I66" s="22" t="n">
        <f aca="false">CEILING(TRUNC(H66,6),0.5)</f>
        <v>9</v>
      </c>
      <c r="J66" s="22" t="n">
        <f aca="false">FLOOR(TRUNC(H66,6),0.5)</f>
        <v>9</v>
      </c>
    </row>
    <row r="67" customFormat="false" ht="13.5" hidden="false" customHeight="true" outlineLevel="0" collapsed="false">
      <c r="B67" s="17" t="n">
        <f aca="false">EDATE(B66,1)</f>
        <v>46204</v>
      </c>
      <c r="C67" s="18" t="n">
        <f aca="false">IF(B67&lt;$C$5,0,FLOOR(DATEDIF($C$5,B67,"Y")/$C$4,1)*$C$3)</f>
        <v>6</v>
      </c>
      <c r="D67" s="18" t="n">
        <f aca="false">IF(B67&lt;$C$5,0,$C$2/12+C67/12)</f>
        <v>1.5</v>
      </c>
      <c r="E67" s="19" t="str">
        <f aca="false">IF(B67&lt;$C$5,"not started","="&amp;$C$2+ROUND(C67,2)&amp;"/12")</f>
        <v>=18/12</v>
      </c>
      <c r="F67" s="20" t="n">
        <f aca="false">IF(B67&lt;$C$5,0,F66+ D67)</f>
        <v>10.5</v>
      </c>
      <c r="G67" s="21"/>
      <c r="H67" s="22" t="n">
        <f aca="false">IF(B67&lt;$C$5,0,H66+ D67-G67)</f>
        <v>10.5</v>
      </c>
      <c r="I67" s="22" t="n">
        <f aca="false">CEILING(TRUNC(H67,6),0.5)</f>
        <v>10.5</v>
      </c>
      <c r="J67" s="22" t="n">
        <f aca="false">FLOOR(TRUNC(H67,6),0.5)</f>
        <v>10.5</v>
      </c>
    </row>
    <row r="68" customFormat="false" ht="13.5" hidden="false" customHeight="true" outlineLevel="0" collapsed="false">
      <c r="B68" s="17" t="n">
        <f aca="false">EDATE(B67,1)</f>
        <v>46235</v>
      </c>
      <c r="C68" s="18" t="n">
        <f aca="false">IF(B68&lt;$C$5,0,FLOOR(DATEDIF($C$5,B68,"Y")/$C$4,1)*$C$3)</f>
        <v>6</v>
      </c>
      <c r="D68" s="18" t="n">
        <f aca="false">IF(B68&lt;$C$5,0,$C$2/12+C68/12)</f>
        <v>1.5</v>
      </c>
      <c r="E68" s="19" t="str">
        <f aca="false">IF(B68&lt;$C$5,"not started","="&amp;$C$2+ROUND(C68,2)&amp;"/12")</f>
        <v>=18/12</v>
      </c>
      <c r="F68" s="20" t="n">
        <f aca="false">IF(B68&lt;$C$5,0,F67+ D68)</f>
        <v>12</v>
      </c>
      <c r="G68" s="21"/>
      <c r="H68" s="22" t="n">
        <f aca="false">IF(B68&lt;$C$5,0,H67+ D68-G68)</f>
        <v>12</v>
      </c>
      <c r="I68" s="22" t="n">
        <f aca="false">CEILING(TRUNC(H68,6),0.5)</f>
        <v>12</v>
      </c>
      <c r="J68" s="22" t="n">
        <f aca="false">FLOOR(TRUNC(H68,6),0.5)</f>
        <v>12</v>
      </c>
    </row>
    <row r="69" customFormat="false" ht="13.5" hidden="false" customHeight="true" outlineLevel="0" collapsed="false">
      <c r="B69" s="17" t="n">
        <f aca="false">EDATE(B68,1)</f>
        <v>46266</v>
      </c>
      <c r="C69" s="18" t="n">
        <f aca="false">IF(B69&lt;$C$5,0,FLOOR(DATEDIF($C$5,B69,"Y")/$C$4,1)*$C$3)</f>
        <v>8</v>
      </c>
      <c r="D69" s="18" t="n">
        <f aca="false">IF(B69&lt;$C$5,0,$C$2/12+C69/12)</f>
        <v>1.66666666666667</v>
      </c>
      <c r="E69" s="19" t="str">
        <f aca="false">IF(B69&lt;$C$5,"not started","="&amp;$C$2+ROUND(C69,2)&amp;"/12")</f>
        <v>=20/12</v>
      </c>
      <c r="F69" s="20" t="n">
        <f aca="false">IF(B69&lt;$C$5,0,F68+ D69)</f>
        <v>13.6666666666667</v>
      </c>
      <c r="G69" s="21"/>
      <c r="H69" s="22" t="n">
        <f aca="false">IF(B69&lt;$C$5,0,H68+ D69-G69)</f>
        <v>13.6666666666667</v>
      </c>
      <c r="I69" s="22" t="n">
        <f aca="false">CEILING(TRUNC(H69,6),0.5)</f>
        <v>14</v>
      </c>
      <c r="J69" s="22" t="n">
        <f aca="false">FLOOR(TRUNC(H69,6),0.5)</f>
        <v>13.5</v>
      </c>
    </row>
    <row r="70" customFormat="false" ht="13.5" hidden="false" customHeight="true" outlineLevel="0" collapsed="false">
      <c r="B70" s="17" t="n">
        <f aca="false">EDATE(B69,1)</f>
        <v>46296</v>
      </c>
      <c r="C70" s="18" t="n">
        <f aca="false">IF(B70&lt;$C$5,0,FLOOR(DATEDIF($C$5,B70,"Y")/$C$4,1)*$C$3)</f>
        <v>8</v>
      </c>
      <c r="D70" s="18" t="n">
        <f aca="false">IF(B70&lt;$C$5,0,$C$2/12+C70/12)</f>
        <v>1.66666666666667</v>
      </c>
      <c r="E70" s="19" t="str">
        <f aca="false">IF(B70&lt;$C$5,"not started","="&amp;$C$2+ROUND(C70,2)&amp;"/12")</f>
        <v>=20/12</v>
      </c>
      <c r="F70" s="20" t="n">
        <f aca="false">IF(B70&lt;$C$5,0,F69+ D70)</f>
        <v>15.3333333333333</v>
      </c>
      <c r="G70" s="21"/>
      <c r="H70" s="22" t="n">
        <f aca="false">IF(B70&lt;$C$5,0,H69+ D70-G70)</f>
        <v>15.3333333333333</v>
      </c>
      <c r="I70" s="22" t="n">
        <f aca="false">CEILING(TRUNC(H70,6),0.5)</f>
        <v>15.5</v>
      </c>
      <c r="J70" s="22" t="n">
        <f aca="false">FLOOR(TRUNC(H70,6),0.5)</f>
        <v>15</v>
      </c>
    </row>
    <row r="71" customFormat="false" ht="13.5" hidden="false" customHeight="true" outlineLevel="0" collapsed="false">
      <c r="B71" s="17" t="n">
        <f aca="false">EDATE(B70,1)</f>
        <v>46327</v>
      </c>
      <c r="C71" s="18" t="n">
        <f aca="false">IF(B71&lt;$C$5,0,FLOOR(DATEDIF($C$5,B71,"Y")/$C$4,1)*$C$3)</f>
        <v>8</v>
      </c>
      <c r="D71" s="18" t="n">
        <f aca="false">IF(B71&lt;$C$5,0,$C$2/12+C71/12)</f>
        <v>1.66666666666667</v>
      </c>
      <c r="E71" s="19" t="str">
        <f aca="false">IF(B71&lt;$C$5,"not started","="&amp;$C$2+ROUND(C71,2)&amp;"/12")</f>
        <v>=20/12</v>
      </c>
      <c r="F71" s="20" t="n">
        <f aca="false">IF(B71&lt;$C$5,0,F70+ D71)</f>
        <v>17</v>
      </c>
      <c r="G71" s="21"/>
      <c r="H71" s="22" t="n">
        <f aca="false">IF(B71&lt;$C$5,0,H70+ D71-G71)</f>
        <v>17</v>
      </c>
      <c r="I71" s="22" t="n">
        <f aca="false">CEILING(TRUNC(H71,6),0.5)</f>
        <v>17</v>
      </c>
      <c r="J71" s="22" t="n">
        <f aca="false">FLOOR(TRUNC(H71,6),0.5)</f>
        <v>17</v>
      </c>
    </row>
    <row r="72" customFormat="false" ht="13.5" hidden="false" customHeight="true" outlineLevel="0" collapsed="false">
      <c r="B72" s="17" t="n">
        <f aca="false">EDATE(B71,1)</f>
        <v>46357</v>
      </c>
      <c r="C72" s="18" t="n">
        <f aca="false">IF(B72&lt;$C$5,0,FLOOR(DATEDIF($C$5,B72,"Y")/$C$4,1)*$C$3)</f>
        <v>8</v>
      </c>
      <c r="D72" s="18" t="n">
        <f aca="false">IF(B72&lt;$C$5,0,$C$2/12+C72/12)</f>
        <v>1.66666666666667</v>
      </c>
      <c r="E72" s="19" t="str">
        <f aca="false">IF(B72&lt;$C$5,"not started","="&amp;$C$2+ROUND(C72,2)&amp;"/12")</f>
        <v>=20/12</v>
      </c>
      <c r="F72" s="20" t="n">
        <f aca="false">IF(B72&lt;$C$5,0,F71+ D72)</f>
        <v>18.6666666666667</v>
      </c>
      <c r="G72" s="21"/>
      <c r="H72" s="22" t="n">
        <f aca="false">IF(B72&lt;$C$5,0,H71+ D72-G72)</f>
        <v>18.6666666666667</v>
      </c>
      <c r="I72" s="22" t="n">
        <f aca="false">CEILING(TRUNC(H72,6),0.5)</f>
        <v>19</v>
      </c>
      <c r="J72" s="22" t="n">
        <f aca="false">FLOOR(TRUNC(H72,6),0.5)</f>
        <v>18.5</v>
      </c>
    </row>
    <row r="73" customFormat="false" ht="14.25" hidden="false" customHeight="true" outlineLevel="0" collapsed="false">
      <c r="B73" s="38" t="str">
        <f aca="false">YEAR(B72)&amp;" entitlement"</f>
        <v>2026 entitlement</v>
      </c>
      <c r="C73" s="39"/>
      <c r="D73" s="30" t="n">
        <f aca="false">SUM(D61:D72)</f>
        <v>18.6666666666667</v>
      </c>
      <c r="E73" s="40"/>
      <c r="F73" s="41"/>
      <c r="G73" s="42" t="n">
        <f aca="false">SUM(G61:G72)</f>
        <v>0</v>
      </c>
      <c r="H73" s="43"/>
      <c r="I73" s="43"/>
      <c r="J73" s="43"/>
    </row>
    <row r="74" customFormat="false" ht="15.75" hidden="false" customHeight="false" outlineLevel="0" collapsed="false"/>
    <row r="75" customFormat="false" ht="15.75" hidden="false" customHeight="false" outlineLevel="0" collapsed="false"/>
    <row r="76" customFormat="false" ht="15.75" hidden="false" customHeight="false" outlineLevel="0" collapsed="false"/>
    <row r="77" customFormat="false" ht="15.75" hidden="false" customHeight="false" outlineLevel="0" collapsed="false"/>
    <row r="78" customFormat="false" ht="15.75" hidden="false" customHeight="false" outlineLevel="0" collapsed="false"/>
    <row r="79" customFormat="false" ht="15.75" hidden="false" customHeight="false" outlineLevel="0" collapsed="false"/>
    <row r="80" customFormat="false" ht="15.75" hidden="false" customHeight="false" outlineLevel="0" collapsed="false"/>
    <row r="81" customFormat="false" ht="15.75" hidden="false" customHeight="false" outlineLevel="0" collapsed="false"/>
    <row r="82" customFormat="false" ht="15.75" hidden="false" customHeight="false" outlineLevel="0" collapsed="false"/>
    <row r="83" customFormat="false" ht="15.75" hidden="false" customHeight="false" outlineLevel="0" collapsed="false"/>
    <row r="84" customFormat="false" ht="15.75" hidden="false" customHeight="false" outlineLevel="0" collapsed="false"/>
    <row r="85" customFormat="false" ht="15.75" hidden="false" customHeight="false" outlineLevel="0" collapsed="false"/>
    <row r="86" customFormat="false" ht="15.75" hidden="false" customHeight="false" outlineLevel="0" collapsed="false"/>
    <row r="87" customFormat="false" ht="15.75" hidden="false" customHeight="false" outlineLevel="0" collapsed="false"/>
    <row r="88" customFormat="false" ht="15.75" hidden="false" customHeight="false" outlineLevel="0" collapsed="false"/>
    <row r="89" customFormat="false" ht="15.75" hidden="false" customHeight="false" outlineLevel="0" collapsed="false"/>
    <row r="90" customFormat="false" ht="15.75" hidden="false" customHeight="false" outlineLevel="0" collapsed="false"/>
    <row r="91" customFormat="false" ht="15.75" hidden="false" customHeight="false" outlineLevel="0" collapsed="false"/>
    <row r="92" customFormat="false" ht="15.75" hidden="false" customHeight="false" outlineLevel="0" collapsed="false"/>
    <row r="93" customFormat="false" ht="15.75" hidden="false" customHeight="false" outlineLevel="0" collapsed="false"/>
    <row r="94" customFormat="false" ht="15.75" hidden="false" customHeight="false" outlineLevel="0" collapsed="false"/>
    <row r="95" customFormat="false" ht="15.75" hidden="false" customHeight="false" outlineLevel="0" collapsed="false"/>
    <row r="96" customFormat="false" ht="15.75" hidden="false" customHeight="false" outlineLevel="0" collapsed="false"/>
    <row r="97" customFormat="false" ht="15.75" hidden="false" customHeight="false" outlineLevel="0" collapsed="false"/>
    <row r="98" customFormat="false" ht="15.75" hidden="false" customHeight="false" outlineLevel="0" collapsed="false"/>
    <row r="99" customFormat="false" ht="15.75" hidden="false" customHeight="false" outlineLevel="0" collapsed="false"/>
    <row r="100" customFormat="false" ht="15.75" hidden="false" customHeight="false" outlineLevel="0" collapsed="false"/>
    <row r="101" customFormat="false" ht="15.75" hidden="false" customHeight="false" outlineLevel="0" collapsed="false"/>
    <row r="102" customFormat="false" ht="15.75" hidden="false" customHeight="false" outlineLevel="0" collapsed="false"/>
    <row r="103" customFormat="false" ht="15.75" hidden="false" customHeight="false" outlineLevel="0" collapsed="false"/>
    <row r="104" customFormat="false" ht="15.75" hidden="false" customHeight="false" outlineLevel="0" collapsed="false"/>
    <row r="105" customFormat="false" ht="15.75" hidden="false" customHeight="false" outlineLevel="0" collapsed="false"/>
    <row r="106" customFormat="false" ht="15.75" hidden="false" customHeight="false" outlineLevel="0" collapsed="false"/>
    <row r="107" customFormat="false" ht="15.75" hidden="false" customHeight="false" outlineLevel="0" collapsed="false"/>
    <row r="108" customFormat="false" ht="15.75" hidden="false" customHeight="false" outlineLevel="0" collapsed="false"/>
    <row r="109" customFormat="false" ht="15.75" hidden="false" customHeight="false" outlineLevel="0" collapsed="false"/>
    <row r="110" customFormat="false" ht="15.75" hidden="false" customHeight="false" outlineLevel="0" collapsed="false"/>
    <row r="111" customFormat="false" ht="15.75" hidden="false" customHeight="false" outlineLevel="0" collapsed="false"/>
    <row r="112" customFormat="false" ht="15.75" hidden="false" customHeight="false" outlineLevel="0" collapsed="false"/>
    <row r="113" customFormat="false" ht="15.75" hidden="false" customHeight="false" outlineLevel="0" collapsed="false"/>
    <row r="114" customFormat="false" ht="15.75" hidden="false" customHeight="false" outlineLevel="0" collapsed="false"/>
    <row r="115" customFormat="false" ht="15.75" hidden="false" customHeight="false" outlineLevel="0" collapsed="false"/>
    <row r="116" customFormat="false" ht="15.75" hidden="false" customHeight="false" outlineLevel="0" collapsed="false"/>
    <row r="117" customFormat="false" ht="15.75" hidden="false" customHeight="false" outlineLevel="0" collapsed="false"/>
    <row r="118" customFormat="false" ht="15.75" hidden="false" customHeight="false" outlineLevel="0" collapsed="false"/>
    <row r="119" customFormat="false" ht="15.75" hidden="false" customHeight="false" outlineLevel="0" collapsed="false"/>
    <row r="120" customFormat="false" ht="15.75" hidden="false" customHeight="false" outlineLevel="0" collapsed="false"/>
    <row r="121" customFormat="false" ht="15.75" hidden="false" customHeight="false" outlineLevel="0" collapsed="false"/>
    <row r="122" customFormat="false" ht="15.75" hidden="false" customHeight="false" outlineLevel="0" collapsed="false"/>
    <row r="123" customFormat="false" ht="15.75" hidden="false" customHeight="false" outlineLevel="0" collapsed="false"/>
    <row r="124" customFormat="false" ht="15.75" hidden="false" customHeight="false" outlineLevel="0" collapsed="false"/>
    <row r="125" customFormat="false" ht="15.75" hidden="false" customHeight="false" outlineLevel="0" collapsed="false"/>
    <row r="126" customFormat="false" ht="15.75" hidden="false" customHeight="false" outlineLevel="0" collapsed="false"/>
    <row r="127" customFormat="false" ht="15.75" hidden="false" customHeight="false" outlineLevel="0" collapsed="false"/>
    <row r="128" customFormat="false" ht="15.75" hidden="false" customHeight="false" outlineLevel="0" collapsed="false"/>
    <row r="129" customFormat="false" ht="15.75" hidden="false" customHeight="false" outlineLevel="0" collapsed="false"/>
    <row r="130" customFormat="false" ht="15.75" hidden="false" customHeight="false" outlineLevel="0" collapsed="false"/>
    <row r="131" customFormat="false" ht="15.75" hidden="false" customHeight="false" outlineLevel="0" collapsed="false"/>
    <row r="132" customFormat="false" ht="15.75" hidden="false" customHeight="false" outlineLevel="0" collapsed="false"/>
    <row r="133" customFormat="false" ht="15.75" hidden="false" customHeight="false" outlineLevel="0" collapsed="false"/>
    <row r="134" customFormat="false" ht="15.75" hidden="false" customHeight="false" outlineLevel="0" collapsed="false"/>
    <row r="135" customFormat="false" ht="15.75" hidden="false" customHeight="false" outlineLevel="0" collapsed="false"/>
    <row r="136" customFormat="false" ht="15.75" hidden="false" customHeight="false" outlineLevel="0" collapsed="false"/>
    <row r="137" customFormat="false" ht="15.75" hidden="false" customHeight="false" outlineLevel="0" collapsed="false"/>
    <row r="138" customFormat="false" ht="15.75" hidden="false" customHeight="false" outlineLevel="0" collapsed="false"/>
    <row r="139" customFormat="false" ht="15.75" hidden="false" customHeight="false" outlineLevel="0" collapsed="false"/>
    <row r="140" customFormat="false" ht="15.75" hidden="false" customHeight="false" outlineLevel="0" collapsed="false"/>
    <row r="141" customFormat="false" ht="15.75" hidden="false" customHeight="false" outlineLevel="0" collapsed="false"/>
    <row r="142" customFormat="false" ht="15.75" hidden="false" customHeight="false" outlineLevel="0" collapsed="false"/>
    <row r="143" customFormat="false" ht="15.75" hidden="false" customHeight="false" outlineLevel="0" collapsed="false"/>
    <row r="144" customFormat="false" ht="15.75" hidden="false" customHeight="false" outlineLevel="0" collapsed="false"/>
    <row r="145" customFormat="false" ht="15.75" hidden="false" customHeight="false" outlineLevel="0" collapsed="false"/>
    <row r="146" customFormat="false" ht="15.75" hidden="false" customHeight="false" outlineLevel="0" collapsed="false"/>
    <row r="147" customFormat="false" ht="15.75" hidden="false" customHeight="false" outlineLevel="0" collapsed="false"/>
    <row r="148" customFormat="false" ht="15.75" hidden="false" customHeight="false" outlineLevel="0" collapsed="false"/>
    <row r="149" customFormat="false" ht="15.75" hidden="false" customHeight="false" outlineLevel="0" collapsed="false"/>
    <row r="150" customFormat="false" ht="15.75" hidden="false" customHeight="false" outlineLevel="0" collapsed="false"/>
    <row r="151" customFormat="false" ht="15.75" hidden="false" customHeight="false" outlineLevel="0" collapsed="false"/>
    <row r="152" customFormat="false" ht="15.75" hidden="false" customHeight="false" outlineLevel="0" collapsed="false"/>
    <row r="153" customFormat="false" ht="15.75" hidden="false" customHeight="false" outlineLevel="0" collapsed="false"/>
    <row r="154" customFormat="false" ht="15.75" hidden="false" customHeight="false" outlineLevel="0" collapsed="false"/>
    <row r="155" customFormat="false" ht="15.75" hidden="false" customHeight="false" outlineLevel="0" collapsed="false"/>
    <row r="156" customFormat="false" ht="15.75" hidden="false" customHeight="false" outlineLevel="0" collapsed="false"/>
    <row r="157" customFormat="false" ht="15.75" hidden="false" customHeight="false" outlineLevel="0" collapsed="false"/>
    <row r="158" customFormat="false" ht="15.75" hidden="false" customHeight="false" outlineLevel="0" collapsed="false"/>
    <row r="159" customFormat="false" ht="15.75" hidden="false" customHeight="false" outlineLevel="0" collapsed="false"/>
    <row r="160" customFormat="false" ht="15.75" hidden="false" customHeight="false" outlineLevel="0" collapsed="false"/>
    <row r="161" customFormat="false" ht="15.75" hidden="false" customHeight="false" outlineLevel="0" collapsed="false"/>
    <row r="162" customFormat="false" ht="15.75" hidden="false" customHeight="false" outlineLevel="0" collapsed="false"/>
    <row r="163" customFormat="false" ht="15.75" hidden="false" customHeight="false" outlineLevel="0" collapsed="false"/>
    <row r="164" customFormat="false" ht="15.75" hidden="false" customHeight="false" outlineLevel="0" collapsed="false"/>
    <row r="165" customFormat="false" ht="15.75" hidden="false" customHeight="false" outlineLevel="0" collapsed="false"/>
    <row r="166" customFormat="false" ht="15.75" hidden="false" customHeight="false" outlineLevel="0" collapsed="false"/>
    <row r="167" customFormat="false" ht="15.75" hidden="false" customHeight="false" outlineLevel="0" collapsed="false"/>
    <row r="168" customFormat="false" ht="15.75" hidden="false" customHeight="false" outlineLevel="0" collapsed="false"/>
    <row r="169" customFormat="false" ht="15.75" hidden="false" customHeight="false" outlineLevel="0" collapsed="false"/>
    <row r="170" customFormat="false" ht="15.75" hidden="false" customHeight="false" outlineLevel="0" collapsed="false"/>
    <row r="171" customFormat="false" ht="15.75" hidden="false" customHeight="false" outlineLevel="0" collapsed="false"/>
    <row r="172" customFormat="false" ht="15.75" hidden="false" customHeight="false" outlineLevel="0" collapsed="false"/>
    <row r="173" customFormat="false" ht="15.75" hidden="false" customHeight="false" outlineLevel="0" collapsed="false"/>
    <row r="174" customFormat="false" ht="15.75" hidden="false" customHeight="false" outlineLevel="0" collapsed="false"/>
    <row r="175" customFormat="false" ht="15.75" hidden="false" customHeight="false" outlineLevel="0" collapsed="false"/>
    <row r="176" customFormat="false" ht="15.75" hidden="false" customHeight="false" outlineLevel="0" collapsed="false"/>
    <row r="177" customFormat="false" ht="15.75" hidden="false" customHeight="false" outlineLevel="0" collapsed="false"/>
    <row r="178" customFormat="false" ht="15.75" hidden="false" customHeight="false" outlineLevel="0" collapsed="false"/>
    <row r="179" customFormat="false" ht="15.75" hidden="false" customHeight="false" outlineLevel="0" collapsed="false"/>
    <row r="180" customFormat="false" ht="15.75" hidden="false" customHeight="false" outlineLevel="0" collapsed="false"/>
    <row r="181" customFormat="false" ht="15.75" hidden="false" customHeight="false" outlineLevel="0" collapsed="false"/>
    <row r="182" customFormat="false" ht="15.75" hidden="false" customHeight="false" outlineLevel="0" collapsed="false"/>
    <row r="183" customFormat="false" ht="15.75" hidden="false" customHeight="false" outlineLevel="0" collapsed="false"/>
    <row r="184" customFormat="false" ht="15.75" hidden="false" customHeight="false" outlineLevel="0" collapsed="false"/>
    <row r="185" customFormat="false" ht="15.75" hidden="false" customHeight="false" outlineLevel="0" collapsed="false"/>
    <row r="186" customFormat="false" ht="15.75" hidden="false" customHeight="false" outlineLevel="0" collapsed="false"/>
    <row r="187" customFormat="false" ht="15.75" hidden="false" customHeight="false" outlineLevel="0" collapsed="false"/>
    <row r="188" customFormat="false" ht="15.75" hidden="false" customHeight="false" outlineLevel="0" collapsed="false"/>
    <row r="189" customFormat="false" ht="15.75" hidden="false" customHeight="false" outlineLevel="0" collapsed="false"/>
    <row r="190" customFormat="false" ht="15.75" hidden="false" customHeight="false" outlineLevel="0" collapsed="false"/>
    <row r="191" customFormat="false" ht="15.75" hidden="false" customHeight="false" outlineLevel="0" collapsed="false"/>
    <row r="192" customFormat="false" ht="15.75" hidden="false" customHeight="false" outlineLevel="0" collapsed="false"/>
    <row r="193" customFormat="false" ht="15.75" hidden="false" customHeight="false" outlineLevel="0" collapsed="false"/>
    <row r="194" customFormat="false" ht="15.75" hidden="false" customHeight="false" outlineLevel="0" collapsed="false"/>
    <row r="195" customFormat="false" ht="15.75" hidden="false" customHeight="false" outlineLevel="0" collapsed="false"/>
    <row r="196" customFormat="false" ht="15.75" hidden="false" customHeight="false" outlineLevel="0" collapsed="false"/>
    <row r="197" customFormat="false" ht="15.75" hidden="false" customHeight="false" outlineLevel="0" collapsed="false"/>
    <row r="198" customFormat="false" ht="15.75" hidden="false" customHeight="false" outlineLevel="0" collapsed="false"/>
    <row r="199" customFormat="false" ht="15.75" hidden="false" customHeight="false" outlineLevel="0" collapsed="false"/>
  </sheetData>
  <printOptions headings="false" gridLines="true" gridLinesSet="true" horizontalCentered="true" verticalCentered="false"/>
  <pageMargins left="0.7" right="0.7" top="0.75" bottom="0.75" header="0.511811023622047" footer="0.511811023622047"/>
  <pageSetup paperSize="1" scale="100" fitToWidth="1" fitToHeight="0" pageOrder="overThenDown"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2023-11-10T06:02:36Z</dcterms:created>
  <dc:creator>User</dc:creator>
  <dc:description/>
  <dc:language>en-US</dc:language>
  <cp:lastModifiedBy>Siti Syakirah Abdul Jalil</cp:lastModifiedBy>
  <dcterms:modified xsi:type="dcterms:W3CDTF">2026-05-06T11:35:03Z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